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33"/>
  <workbookPr/>
  <bookViews>
    <workbookView xWindow="600" yWindow="390" windowWidth="9645" windowHeight="5430" activeTab="0"/>
  </bookViews>
  <sheets>
    <sheet name="Graphs" sheetId="1" r:id="rId1"/>
    <sheet name="Total" sheetId="2" r:id="rId2"/>
    <sheet name="Stratford" sheetId="3" r:id="rId3"/>
    <sheet name="Coventry" sheetId="4" r:id="rId4"/>
    <sheet name="Online" sheetId="5" r:id="rId5"/>
  </sheets>
  <definedNames/>
  <calcPr fullCalcOnLoad="1"/>
</workbook>
</file>

<file path=xl/sharedStrings.xml><?xml version="1.0" encoding="utf-8"?>
<sst xmlns="http://schemas.openxmlformats.org/spreadsheetml/2006/main" count="1123" uniqueCount="239">
  <si>
    <t>Number</t>
  </si>
  <si>
    <t>%</t>
  </si>
  <si>
    <t xml:space="preserve"> </t>
  </si>
  <si>
    <t>Num</t>
  </si>
  <si>
    <t>Individual Resident</t>
  </si>
  <si>
    <t xml:space="preserve">Residential Household   </t>
  </si>
  <si>
    <t>0 - 17</t>
  </si>
  <si>
    <t>18 - 24</t>
  </si>
  <si>
    <t>25 - 44</t>
  </si>
  <si>
    <t>45 - 64</t>
  </si>
  <si>
    <t>65+</t>
  </si>
  <si>
    <t>Q4. Years living in the village (longest if answering for a household)</t>
  </si>
  <si>
    <t xml:space="preserve">I consent to my email address being added to the Parish Council email list  </t>
  </si>
  <si>
    <t xml:space="preserve">Q1. I am answering as an  </t>
  </si>
  <si>
    <t>Q2. Your postcode</t>
  </si>
  <si>
    <t xml:space="preserve">Q3. Age profile of yourself/household                          </t>
  </si>
  <si>
    <t>Welford residents/Welford Parish Council</t>
  </si>
  <si>
    <t>Stratford District Council (SDC)</t>
  </si>
  <si>
    <t>Other (please specify)</t>
  </si>
  <si>
    <t xml:space="preserve">Q7. Who should be deciding the preferred development locations in Welford?  </t>
  </si>
  <si>
    <t xml:space="preserve">Build in years 2013-2017                        </t>
  </si>
  <si>
    <t xml:space="preserve">Build in years 2018-2022                        </t>
  </si>
  <si>
    <t xml:space="preserve">Build in years 2023-2028                        </t>
  </si>
  <si>
    <t>Young</t>
  </si>
  <si>
    <t xml:space="preserve">Sheltered accommodation           </t>
  </si>
  <si>
    <t xml:space="preserve">Disabled                                           </t>
  </si>
  <si>
    <t xml:space="preserve">People with Welford roots           </t>
  </si>
  <si>
    <t>No Preference</t>
  </si>
  <si>
    <t xml:space="preserve">Q10. Would you like to see housing provided for any particular group  </t>
  </si>
  <si>
    <t xml:space="preserve">%  1 Bedroom Flat                    </t>
  </si>
  <si>
    <t xml:space="preserve">%  2 Bedroom Home                </t>
  </si>
  <si>
    <t xml:space="preserve">%  3 Bedroom Home </t>
  </si>
  <si>
    <t xml:space="preserve">%  5+ Bedroom Home             </t>
  </si>
  <si>
    <t>Elderly   (exec sheltered)</t>
  </si>
  <si>
    <t xml:space="preserve">Q13. Please rate the importance of building affordable housing (as defined above) in Welford </t>
  </si>
  <si>
    <t>Q14. Where would you MOST like small business units to be built within the Parish</t>
  </si>
  <si>
    <t>Q15. Where would you LEAST like small business units to be built within the Parish</t>
  </si>
  <si>
    <t>Funding</t>
  </si>
  <si>
    <t>Allotment Facilities</t>
  </si>
  <si>
    <t>Alternative Energy Sources (community based not individual households)</t>
  </si>
  <si>
    <t>Binton Bridges (weight control, cameras)</t>
  </si>
  <si>
    <t>Broadband (fibre upgrade/speed improvement)</t>
  </si>
  <si>
    <t>Bus Service (service continuity, improvement)</t>
  </si>
  <si>
    <t>Business Support (small business centre)</t>
  </si>
  <si>
    <t>Business Support (start-up subsidies, business club)</t>
  </si>
  <si>
    <t>Childrens Play Area</t>
  </si>
  <si>
    <t>Community Public House (if the Shakespeare is not reopened)</t>
  </si>
  <si>
    <t>Drainage &amp; Sewerage</t>
  </si>
  <si>
    <t>Electrical Power (improved resilience)</t>
  </si>
  <si>
    <t>Flood Protection/ Defences</t>
  </si>
  <si>
    <t>Footpaths/Cycleways/Bridleways (improvement, maintenance)</t>
  </si>
  <si>
    <t>Gas (new gas main)</t>
  </si>
  <si>
    <t>Land acquisition (to control future development)</t>
  </si>
  <si>
    <t>Mobile Phone (improved signal coverage and 4G service)</t>
  </si>
  <si>
    <t>Parking Facilities (around Maypole area)</t>
  </si>
  <si>
    <t>Parking Restrictions (around Maypole area)</t>
  </si>
  <si>
    <t>Recreation Space (non-sports development)</t>
  </si>
  <si>
    <t>Religious Facilities</t>
  </si>
  <si>
    <t>Road signage improvement</t>
  </si>
  <si>
    <t>School Facilities</t>
  </si>
  <si>
    <t>Sports Facilities (Indoor)</t>
  </si>
  <si>
    <t>Sports Facilities (Outdoor including general sports recreation)</t>
  </si>
  <si>
    <t>Street Lighting (Selective locations)</t>
  </si>
  <si>
    <t>Traffic Management (speed control, cameras)</t>
  </si>
  <si>
    <t>Village Hall (new)</t>
  </si>
  <si>
    <t>Wildlife Habitats</t>
  </si>
  <si>
    <t>Youth Club (development of facilities for teenagers)</t>
  </si>
  <si>
    <t xml:space="preserve"> Too few</t>
  </si>
  <si>
    <t xml:space="preserve"> About right</t>
  </si>
  <si>
    <t xml:space="preserve"> Too many</t>
  </si>
  <si>
    <t>Yes</t>
  </si>
  <si>
    <t>No</t>
  </si>
  <si>
    <t>No strong view</t>
  </si>
  <si>
    <t>Total</t>
  </si>
  <si>
    <t>Other</t>
  </si>
  <si>
    <t xml:space="preserve">Q5. Where would you MOST like dwellings to be built within the whole Parish  </t>
  </si>
  <si>
    <t xml:space="preserve">Q6. Where would you LEAST like dwellings to be built within the whole Parish  </t>
  </si>
  <si>
    <t xml:space="preserve">Q8. What is your view on the rate at which the development of new properties </t>
  </si>
  <si>
    <t>should be delivered?</t>
  </si>
  <si>
    <t xml:space="preserve">Q9. What mix of new properties you would like to see in Welford ? For your </t>
  </si>
  <si>
    <t>information SDC identifies the District priorities as</t>
  </si>
  <si>
    <t xml:space="preserve">Q11. Please rate your view on allowing infilling/single garden development i.e. building </t>
  </si>
  <si>
    <t>on a domestic garden</t>
  </si>
  <si>
    <t xml:space="preserve">Q12. Please rate your view on allowing demolition of an existing building and </t>
  </si>
  <si>
    <t xml:space="preserve">replacement of it by a larger building </t>
  </si>
  <si>
    <t xml:space="preserve">Q16. What areas would you like the Parish Council to focus on delivering by utilising </t>
  </si>
  <si>
    <t xml:space="preserve">compensation it may receive or seek to influence when it cannot fund directly  </t>
  </si>
  <si>
    <t xml:space="preserve">Q17. Is there any improvement to the village which you feel is sufficiently important that you </t>
  </si>
  <si>
    <t>would consider making a funding contribution or joining a community purchase or development</t>
  </si>
  <si>
    <t xml:space="preserve"> initiative? If yes, please tell us.</t>
  </si>
  <si>
    <t>Q18. Do you support the principle of new dwelling development on rural land (land outside the</t>
  </si>
  <si>
    <t xml:space="preserve"> village boundary) which has not been developed previously</t>
  </si>
  <si>
    <t xml:space="preserve">Q19. Within the context of housing, businesses and/or infrastructure please let us know what you </t>
  </si>
  <si>
    <t>would consider sustainable development and how you would like to see it implemented?</t>
  </si>
  <si>
    <t xml:space="preserve">Q20. Are there any environmental activities which you would like to see Welford adopt or even </t>
  </si>
  <si>
    <t xml:space="preserve">Q22. There is a presumption against building in the flood plain especially for dwellings. </t>
  </si>
  <si>
    <t xml:space="preserve">This can mean land adjacent to existing roads in the flood plain remains undeveloped or unused. </t>
  </si>
  <si>
    <t xml:space="preserve">What is your view on potential sustainable uses for this land? </t>
  </si>
  <si>
    <t xml:space="preserve">Q23. Whilst the survey has endeavoured to ask open questions there may be one or more </t>
  </si>
  <si>
    <t xml:space="preserve">planning related issues which have not been covered. Perhaps an area of land has been </t>
  </si>
  <si>
    <t xml:space="preserve">overlooked which could be developed. Please use this opportunity to bring up any additional </t>
  </si>
  <si>
    <t>items related to planning which should be considered.</t>
  </si>
  <si>
    <t>See written responses  -  93 replies</t>
  </si>
  <si>
    <t xml:space="preserve">areas where we could take the initiative which will contribute to the sustainability of our village </t>
  </si>
  <si>
    <t>as defined above?</t>
  </si>
  <si>
    <t xml:space="preserve">Q21. There are 26 licensed park homes at Longcast Park, Barton Rd (permanent/main residences).  </t>
  </si>
  <si>
    <t xml:space="preserve">Four other sites have a total of 148 licensed holiday caravans (which cannot be main residences </t>
  </si>
  <si>
    <t xml:space="preserve">and have occupancy permitted which varies by site up to 11 months a year) within the Parish. </t>
  </si>
  <si>
    <t xml:space="preserve">What is your view on the quantity of this type of accommodation </t>
  </si>
  <si>
    <t xml:space="preserve">I consent to my email address being used in connection with the </t>
  </si>
  <si>
    <t>Neighbourhood Plan</t>
  </si>
  <si>
    <t>Score</t>
  </si>
  <si>
    <t>Ranking</t>
  </si>
  <si>
    <t>0 - 5 year</t>
  </si>
  <si>
    <t>6 - 10 years</t>
  </si>
  <si>
    <t>11 - 15 years</t>
  </si>
  <si>
    <t>16 - 20 years</t>
  </si>
  <si>
    <t>1 = Totally Against</t>
  </si>
  <si>
    <t>10 = Fully Supportive</t>
  </si>
  <si>
    <t>1 = Not at all important</t>
  </si>
  <si>
    <t>10 = Very important</t>
  </si>
  <si>
    <t xml:space="preserve">%  2+ Bedroom Flat   </t>
  </si>
  <si>
    <t xml:space="preserve">%  4 Bedroom Home               </t>
  </si>
  <si>
    <t>%  Bungalow</t>
  </si>
  <si>
    <t>%  Other (please specify)</t>
  </si>
  <si>
    <t xml:space="preserve">See written responses -  </t>
  </si>
  <si>
    <t xml:space="preserve">See written responses  -   </t>
  </si>
  <si>
    <t xml:space="preserve">See written responses  -  </t>
  </si>
  <si>
    <t xml:space="preserve">See written responses   -  </t>
  </si>
  <si>
    <t>See written responses - 122 replies</t>
  </si>
  <si>
    <t>See written responses  -  123 replies</t>
  </si>
  <si>
    <t>See written responses   - 108 replies</t>
  </si>
  <si>
    <t>See written responses  -  106 replies</t>
  </si>
  <si>
    <t>Num (%)</t>
  </si>
  <si>
    <t>See written responses  -  98 replies</t>
  </si>
  <si>
    <t>See written responses  -  31 replies</t>
  </si>
  <si>
    <t>See written responses  -  57 replies</t>
  </si>
  <si>
    <t>See written responses  -  44 replies</t>
  </si>
  <si>
    <t>See written responses - 71 replies</t>
  </si>
  <si>
    <t>See written responses - 49 replies</t>
  </si>
  <si>
    <t>See written responses  -   84</t>
  </si>
  <si>
    <t>% HH</t>
  </si>
  <si>
    <t>21 - 25 years</t>
  </si>
  <si>
    <t>26+</t>
  </si>
  <si>
    <t>26+  years</t>
  </si>
  <si>
    <t>26 years</t>
  </si>
  <si>
    <t>21- 25 years</t>
  </si>
  <si>
    <t>26+ years</t>
  </si>
  <si>
    <t xml:space="preserve">I consent to my email address being added to the </t>
  </si>
  <si>
    <t xml:space="preserve">Parish Council email list  </t>
  </si>
  <si>
    <t>Blank</t>
  </si>
  <si>
    <t>WE 1</t>
  </si>
  <si>
    <t>WE 2</t>
  </si>
  <si>
    <t>WE 3</t>
  </si>
  <si>
    <t>WE 4</t>
  </si>
  <si>
    <t>WE 5</t>
  </si>
  <si>
    <t>WE 6</t>
  </si>
  <si>
    <t>WE 7</t>
  </si>
  <si>
    <t>WE 8</t>
  </si>
  <si>
    <t>WE 9</t>
  </si>
  <si>
    <t>WE 10</t>
  </si>
  <si>
    <t>WE 11</t>
  </si>
  <si>
    <t>WE 12</t>
  </si>
  <si>
    <t>WE 13</t>
  </si>
  <si>
    <t>WE 14</t>
  </si>
  <si>
    <t>WE 15</t>
  </si>
  <si>
    <t>WE 16</t>
  </si>
  <si>
    <t>WE 17</t>
  </si>
  <si>
    <t>WE 18</t>
  </si>
  <si>
    <t>WE 19</t>
  </si>
  <si>
    <t>Priority</t>
  </si>
  <si>
    <t>0 - 15%</t>
  </si>
  <si>
    <t>16 - 30%</t>
  </si>
  <si>
    <t>31 - 45%</t>
  </si>
  <si>
    <t>46 - 60%</t>
  </si>
  <si>
    <t>61 - 75%</t>
  </si>
  <si>
    <t xml:space="preserve">Q11. Please rate your view on allowing infilling/single garden </t>
  </si>
  <si>
    <t>development i.e. building on a domestic garden</t>
  </si>
  <si>
    <t xml:space="preserve">Q17. Is there any improvement to the village which you feel is sufficiently </t>
  </si>
  <si>
    <t xml:space="preserve">important that you would consider making a funding contribution or joining </t>
  </si>
  <si>
    <t>a community purchase or development initiative? If yes, please tell us.</t>
  </si>
  <si>
    <t xml:space="preserve">Q18. Do you support the principle of new dwelling development on rural land </t>
  </si>
  <si>
    <t>(land outside the village boundary) which has not been developed previously</t>
  </si>
  <si>
    <t xml:space="preserve">76 - 100 </t>
  </si>
  <si>
    <t xml:space="preserve">Youth Club  </t>
  </si>
  <si>
    <t xml:space="preserve">Alternative Energy Sources  </t>
  </si>
  <si>
    <t xml:space="preserve">Community Public House </t>
  </si>
  <si>
    <t xml:space="preserve">Land acquisition </t>
  </si>
  <si>
    <t xml:space="preserve">Mobile Phone </t>
  </si>
  <si>
    <t xml:space="preserve">Traffic Management  </t>
  </si>
  <si>
    <t xml:space="preserve">Street Lighting  </t>
  </si>
  <si>
    <t>Sports Facilities (Outdoor)</t>
  </si>
  <si>
    <t xml:space="preserve">Recreation Space  </t>
  </si>
  <si>
    <t xml:space="preserve">Parking Restrictions  </t>
  </si>
  <si>
    <t xml:space="preserve">Parking Facilities  </t>
  </si>
  <si>
    <t xml:space="preserve">Binton Bridges  </t>
  </si>
  <si>
    <t xml:space="preserve">Broadband  </t>
  </si>
  <si>
    <t xml:space="preserve">Bus Service  </t>
  </si>
  <si>
    <t xml:space="preserve">Business Support  </t>
  </si>
  <si>
    <t xml:space="preserve">Electrical Power  </t>
  </si>
  <si>
    <t xml:space="preserve">Village Hall  </t>
  </si>
  <si>
    <t xml:space="preserve">Road signage  </t>
  </si>
  <si>
    <t xml:space="preserve">Gas  </t>
  </si>
  <si>
    <t>Business Support (start-up etc)</t>
  </si>
  <si>
    <t xml:space="preserve">See written responses    </t>
  </si>
  <si>
    <t xml:space="preserve">See written responses     </t>
  </si>
  <si>
    <t xml:space="preserve">See written responses  </t>
  </si>
  <si>
    <t xml:space="preserve">See written responses   </t>
  </si>
  <si>
    <t xml:space="preserve">Footpaths/C'ways/B'ways </t>
  </si>
  <si>
    <t>0 - 20%</t>
  </si>
  <si>
    <t>21 - 40%</t>
  </si>
  <si>
    <t>41 - 60%</t>
  </si>
  <si>
    <t>61 - 80%</t>
  </si>
  <si>
    <t>81 - 100%</t>
  </si>
  <si>
    <t xml:space="preserve">Q9. What mix of new properties you would like to see in Welford ?  </t>
  </si>
  <si>
    <t>Area</t>
  </si>
  <si>
    <t xml:space="preserve">Q19. Within the context of housing, businesses and/or infrastructure please let us know </t>
  </si>
  <si>
    <t xml:space="preserve">what you would consider sustainable development and how you would like to see </t>
  </si>
  <si>
    <t>it implemented?</t>
  </si>
  <si>
    <t xml:space="preserve">This can mean land adjacent to existing roads in the flood plain remains undeveloped </t>
  </si>
  <si>
    <t xml:space="preserve">or unused. What is your view on potential sustainable uses for this land? </t>
  </si>
  <si>
    <t xml:space="preserve">Q21. There are 26 licensed park homes at Longcast Park, Barton Rd (permanent/main </t>
  </si>
  <si>
    <t xml:space="preserve">residences).  Four other sites have a total of 148 licensed holiday caravans (which cannot be </t>
  </si>
  <si>
    <t>main residences and have occupancy permitted which varies by site up to 11 months a year)</t>
  </si>
  <si>
    <t xml:space="preserve"> within the Parish.  What is your view on the quantity of this type of accommodation </t>
  </si>
  <si>
    <t xml:space="preserve">See written responses </t>
  </si>
  <si>
    <t xml:space="preserve">%  Other  </t>
  </si>
  <si>
    <t>% Households</t>
  </si>
  <si>
    <t>Num Replies</t>
  </si>
  <si>
    <t>Priority 1</t>
  </si>
  <si>
    <t>Priority 2</t>
  </si>
  <si>
    <t>Priority 3</t>
  </si>
  <si>
    <t>Priority 4</t>
  </si>
  <si>
    <t>Priority 5</t>
  </si>
  <si>
    <t>%  Other</t>
  </si>
  <si>
    <t>%  5+ Bedroom Home</t>
  </si>
  <si>
    <t>%  4 Bedroom Home</t>
  </si>
  <si>
    <t>%  2 Bedroom Home</t>
  </si>
  <si>
    <t>%  1 Bedroom Flat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</si>
</sst>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.5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sz val="10"/>
      <color indexed="8"/>
      <name val="Arial"/>
      <family val="0"/>
    </font>
    <font>
      <sz val="10.25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b/>
      <sz val="9.2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1" fillId="0" borderId="18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1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5" fillId="0" borderId="0" xfId="0" applyNumberFormat="1" applyFont="1" applyAlignment="1">
      <alignment/>
    </xf>
    <xf numFmtId="164" fontId="5" fillId="0" borderId="2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/>
    </xf>
    <xf numFmtId="164" fontId="5" fillId="0" borderId="18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23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4" fillId="0" borderId="0" xfId="0" applyNumberFormat="1" applyFont="1" applyAlignment="1">
      <alignment/>
    </xf>
    <xf numFmtId="49" fontId="6" fillId="0" borderId="23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3" fillId="0" borderId="16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1" fillId="33" borderId="14" xfId="0" applyFont="1" applyFill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1" fillId="34" borderId="23" xfId="0" applyFont="1" applyFill="1" applyBorder="1" applyAlignment="1">
      <alignment horizontal="left"/>
    </xf>
    <xf numFmtId="0" fontId="1" fillId="34" borderId="24" xfId="0" applyFont="1" applyFill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34" borderId="0" xfId="0" applyNumberFormat="1" applyFont="1" applyFill="1" applyBorder="1" applyAlignment="1">
      <alignment horizontal="center"/>
    </xf>
    <xf numFmtId="1" fontId="1" fillId="34" borderId="18" xfId="0" applyNumberFormat="1" applyFont="1" applyFill="1" applyBorder="1" applyAlignment="1">
      <alignment horizontal="center"/>
    </xf>
    <xf numFmtId="1" fontId="1" fillId="34" borderId="19" xfId="0" applyNumberFormat="1" applyFont="1" applyFill="1" applyBorder="1" applyAlignment="1">
      <alignment horizontal="center"/>
    </xf>
    <xf numFmtId="1" fontId="1" fillId="34" borderId="12" xfId="0" applyNumberFormat="1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4" borderId="22" xfId="0" applyFont="1" applyFill="1" applyBorder="1" applyAlignment="1">
      <alignment horizontal="left"/>
    </xf>
    <xf numFmtId="1" fontId="1" fillId="34" borderId="10" xfId="0" applyNumberFormat="1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Border="1" applyAlignment="1">
      <alignment wrapText="1"/>
    </xf>
    <xf numFmtId="1" fontId="1" fillId="0" borderId="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1" fontId="1" fillId="34" borderId="18" xfId="0" applyNumberFormat="1" applyFont="1" applyFill="1" applyBorder="1" applyAlignment="1">
      <alignment horizontal="center"/>
    </xf>
    <xf numFmtId="1" fontId="1" fillId="34" borderId="13" xfId="0" applyNumberFormat="1" applyFont="1" applyFill="1" applyBorder="1" applyAlignment="1">
      <alignment horizontal="center"/>
    </xf>
    <xf numFmtId="1" fontId="1" fillId="34" borderId="0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1" fontId="1" fillId="34" borderId="13" xfId="0" applyNumberFormat="1" applyFont="1" applyFill="1" applyBorder="1" applyAlignment="1">
      <alignment horizontal="center"/>
    </xf>
    <xf numFmtId="1" fontId="1" fillId="34" borderId="18" xfId="0" applyNumberFormat="1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4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1" fontId="7" fillId="35" borderId="10" xfId="0" applyNumberFormat="1" applyFont="1" applyFill="1" applyBorder="1" applyAlignment="1">
      <alignment horizontal="center"/>
    </xf>
    <xf numFmtId="1" fontId="7" fillId="36" borderId="10" xfId="0" applyNumberFormat="1" applyFont="1" applyFill="1" applyBorder="1" applyAlignment="1">
      <alignment horizontal="center"/>
    </xf>
    <xf numFmtId="1" fontId="7" fillId="37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7" fillId="38" borderId="11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" fontId="7" fillId="35" borderId="17" xfId="0" applyNumberFormat="1" applyFont="1" applyFill="1" applyBorder="1" applyAlignment="1">
      <alignment horizontal="center"/>
    </xf>
    <xf numFmtId="1" fontId="7" fillId="36" borderId="17" xfId="0" applyNumberFormat="1" applyFont="1" applyFill="1" applyBorder="1" applyAlignment="1">
      <alignment horizontal="center"/>
    </xf>
    <xf numFmtId="1" fontId="7" fillId="37" borderId="17" xfId="0" applyNumberFormat="1" applyFont="1" applyFill="1" applyBorder="1" applyAlignment="1">
      <alignment horizontal="center"/>
    </xf>
    <xf numFmtId="1" fontId="7" fillId="38" borderId="20" xfId="0" applyNumberFormat="1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8" fillId="0" borderId="13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/>
    </xf>
    <xf numFmtId="1" fontId="3" fillId="0" borderId="2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Profile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68"/>
          <c:w val="0.96175"/>
          <c:h val="0.79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Graphs!$B$45:$B$49</c:f>
              <c:strCache/>
            </c:strRef>
          </c:cat>
          <c:val>
            <c:numRef>
              <c:f>Graphs!$C$45:$C$49</c:f>
              <c:numCache/>
            </c:numRef>
          </c:val>
        </c:ser>
        <c:axId val="18075383"/>
        <c:axId val="28460720"/>
      </c:barChart>
      <c:catAx>
        <c:axId val="18075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60720"/>
        <c:crosses val="autoZero"/>
        <c:auto val="1"/>
        <c:lblOffset val="100"/>
        <c:tickLblSkip val="1"/>
        <c:noMultiLvlLbl val="0"/>
      </c:catAx>
      <c:valAx>
        <c:axId val="28460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5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95"/>
          <c:w val="0.96325"/>
          <c:h val="0.980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Graphs!$H$693:$H$711</c:f>
              <c:strCache/>
            </c:strRef>
          </c:cat>
          <c:val>
            <c:numRef>
              <c:f>Graphs!$I$693:$I$711</c:f>
              <c:numCache/>
            </c:numRef>
          </c:val>
        </c:ser>
        <c:ser>
          <c:idx val="1"/>
          <c:order val="1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Graphs!$H$693:$H$711</c:f>
              <c:strCache/>
            </c:strRef>
          </c:cat>
          <c:val>
            <c:numRef>
              <c:f>Graphs!$J$693:$J$711</c:f>
              <c:numCache/>
            </c:numRef>
          </c:val>
        </c:ser>
        <c:ser>
          <c:idx val="2"/>
          <c:order val="2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Graphs!$H$693:$H$711</c:f>
              <c:strCache/>
            </c:strRef>
          </c:cat>
          <c:val>
            <c:numRef>
              <c:f>Graphs!$K$693:$K$711</c:f>
              <c:numCache/>
            </c:numRef>
          </c:val>
        </c:ser>
        <c:ser>
          <c:idx val="3"/>
          <c:order val="3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Graphs!$H$693:$H$711</c:f>
              <c:strCache/>
            </c:strRef>
          </c:cat>
          <c:val>
            <c:numRef>
              <c:f>Graphs!$L$693:$L$711</c:f>
              <c:numCache/>
            </c:numRef>
          </c:val>
        </c:ser>
        <c:overlap val="100"/>
        <c:axId val="60308097"/>
        <c:axId val="5901962"/>
      </c:barChart>
      <c:catAx>
        <c:axId val="60308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962"/>
        <c:crosses val="autoZero"/>
        <c:auto val="1"/>
        <c:lblOffset val="100"/>
        <c:tickLblSkip val="1"/>
        <c:noMultiLvlLbl val="0"/>
      </c:catAx>
      <c:valAx>
        <c:axId val="59019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080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Housing provision for groups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9"/>
          <c:w val="0.9675"/>
          <c:h val="0.830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Graphs!$B$412:$B$417</c:f>
              <c:strCache/>
            </c:strRef>
          </c:cat>
          <c:val>
            <c:numRef>
              <c:f>Graphs!$C$412:$C$417</c:f>
              <c:numCache/>
            </c:numRef>
          </c:val>
        </c:ser>
        <c:axId val="53117659"/>
        <c:axId val="8296884"/>
      </c:barChart>
      <c:catAx>
        <c:axId val="5311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6884"/>
        <c:crosses val="autoZero"/>
        <c:auto val="1"/>
        <c:lblOffset val="100"/>
        <c:tickLblSkip val="1"/>
        <c:noMultiLvlLbl val="0"/>
      </c:catAx>
      <c:valAx>
        <c:axId val="8296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7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5"/>
          <c:y val="0.01"/>
          <c:w val="0.8535"/>
          <c:h val="0.99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Graphs!$I$752:$I$780</c:f>
              <c:strCache/>
            </c:strRef>
          </c:cat>
          <c:val>
            <c:numRef>
              <c:f>Graphs!$J$752:$J$780</c:f>
              <c:numCache/>
            </c:numRef>
          </c:val>
        </c:ser>
        <c:ser>
          <c:idx val="1"/>
          <c:order val="1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Graphs!$I$752:$I$780</c:f>
              <c:strCache/>
            </c:strRef>
          </c:cat>
          <c:val>
            <c:numRef>
              <c:f>Graphs!$K$752:$K$780</c:f>
              <c:numCache/>
            </c:numRef>
          </c:val>
        </c:ser>
        <c:ser>
          <c:idx val="2"/>
          <c:order val="2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Graphs!$I$752:$I$780</c:f>
              <c:strCache/>
            </c:strRef>
          </c:cat>
          <c:val>
            <c:numRef>
              <c:f>Graphs!$L$752:$L$780</c:f>
              <c:numCache/>
            </c:numRef>
          </c:val>
        </c:ser>
        <c:ser>
          <c:idx val="3"/>
          <c:order val="3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Graphs!$I$752:$I$780</c:f>
              <c:strCache/>
            </c:strRef>
          </c:cat>
          <c:val>
            <c:numRef>
              <c:f>Graphs!$M$752:$M$780</c:f>
              <c:numCache/>
            </c:numRef>
          </c:val>
        </c:ser>
        <c:ser>
          <c:idx val="4"/>
          <c:order val="4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Graphs!$I$752:$I$780</c:f>
              <c:strCache/>
            </c:strRef>
          </c:cat>
          <c:val>
            <c:numRef>
              <c:f>Graphs!$N$752:$N$780</c:f>
              <c:numCache/>
            </c:numRef>
          </c:val>
        </c:ser>
        <c:overlap val="100"/>
        <c:axId val="7563093"/>
        <c:axId val="958974"/>
      </c:barChart>
      <c:catAx>
        <c:axId val="7563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8974"/>
        <c:crosses val="autoZero"/>
        <c:auto val="1"/>
        <c:lblOffset val="100"/>
        <c:tickLblSkip val="1"/>
        <c:noMultiLvlLbl val="0"/>
      </c:catAx>
      <c:valAx>
        <c:axId val="9589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3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at Longcast Park,  Barton Road 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775"/>
          <c:y val="0.356"/>
          <c:w val="0.1935"/>
          <c:h val="0.40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Graphs!$B$888:$B$890</c:f>
              <c:strCache/>
            </c:strRef>
          </c:cat>
          <c:val>
            <c:numRef>
              <c:f>Graphs!$C$888:$C$890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Type of housing required</a:t>
            </a:r>
          </a:p>
        </c:rich>
      </c:tx>
      <c:layout>
        <c:manualLayout>
          <c:xMode val="factor"/>
          <c:yMode val="factor"/>
          <c:x val="0.00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805"/>
          <c:w val="0.98425"/>
          <c:h val="0.83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Graphs!$J$362</c:f>
              <c:strCache>
                <c:ptCount val="1"/>
                <c:pt idx="0">
                  <c:v>0 - 20%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Graphs!$I$363:$I$370</c:f>
              <c:strCache/>
            </c:strRef>
          </c:cat>
          <c:val>
            <c:numRef>
              <c:f>Graphs!$J$363:$J$370</c:f>
              <c:numCache/>
            </c:numRef>
          </c:val>
        </c:ser>
        <c:ser>
          <c:idx val="1"/>
          <c:order val="1"/>
          <c:tx>
            <c:strRef>
              <c:f>Graphs!$K$362</c:f>
              <c:strCache>
                <c:ptCount val="1"/>
                <c:pt idx="0">
                  <c:v>21 - 40%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Graphs!$I$363:$I$370</c:f>
              <c:strCache/>
            </c:strRef>
          </c:cat>
          <c:val>
            <c:numRef>
              <c:f>Graphs!$K$363:$K$370</c:f>
              <c:numCache/>
            </c:numRef>
          </c:val>
        </c:ser>
        <c:ser>
          <c:idx val="2"/>
          <c:order val="2"/>
          <c:tx>
            <c:strRef>
              <c:f>Graphs!$L$362</c:f>
              <c:strCache>
                <c:ptCount val="1"/>
                <c:pt idx="0">
                  <c:v>41 - 60%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Graphs!$I$363:$I$370</c:f>
              <c:strCache/>
            </c:strRef>
          </c:cat>
          <c:val>
            <c:numRef>
              <c:f>Graphs!$L$363:$L$370</c:f>
              <c:numCache/>
            </c:numRef>
          </c:val>
        </c:ser>
        <c:ser>
          <c:idx val="3"/>
          <c:order val="3"/>
          <c:tx>
            <c:strRef>
              <c:f>Graphs!$M$362</c:f>
              <c:strCache>
                <c:ptCount val="1"/>
                <c:pt idx="0">
                  <c:v>61 - 80%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Graphs!$I$363:$I$370</c:f>
              <c:strCache/>
            </c:strRef>
          </c:cat>
          <c:val>
            <c:numRef>
              <c:f>Graphs!$M$363:$M$370</c:f>
              <c:numCache/>
            </c:numRef>
          </c:val>
        </c:ser>
        <c:ser>
          <c:idx val="4"/>
          <c:order val="4"/>
          <c:tx>
            <c:strRef>
              <c:f>Graphs!$N$362</c:f>
              <c:strCache>
                <c:ptCount val="1"/>
                <c:pt idx="0">
                  <c:v>81 - 100%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Graphs!$I$363:$I$370</c:f>
              <c:strCache/>
            </c:strRef>
          </c:cat>
          <c:val>
            <c:numRef>
              <c:f>Graphs!$N$363:$N$370</c:f>
              <c:numCache/>
            </c:numRef>
          </c:val>
        </c:ser>
        <c:overlap val="100"/>
        <c:axId val="8630767"/>
        <c:axId val="10568040"/>
      </c:barChart>
      <c:catAx>
        <c:axId val="8630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68040"/>
        <c:crosses val="autoZero"/>
        <c:auto val="1"/>
        <c:lblOffset val="100"/>
        <c:tickLblSkip val="1"/>
        <c:noMultiLvlLbl val="0"/>
      </c:catAx>
      <c:valAx>
        <c:axId val="10568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0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225"/>
          <c:y val="0.9425"/>
          <c:w val="0.706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When housing should be built</a:t>
            </a:r>
          </a:p>
        </c:rich>
      </c:tx>
      <c:layout>
        <c:manualLayout>
          <c:xMode val="factor"/>
          <c:yMode val="factor"/>
          <c:x val="0.013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625"/>
          <c:w val="0.98325"/>
          <c:h val="0.79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Graphs!$J$299</c:f>
              <c:strCache>
                <c:ptCount val="1"/>
                <c:pt idx="0">
                  <c:v>0 - 15%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Graphs!$I$300:$I$302</c:f>
              <c:strCache/>
            </c:strRef>
          </c:cat>
          <c:val>
            <c:numRef>
              <c:f>Graphs!$J$300:$J$302</c:f>
              <c:numCache/>
            </c:numRef>
          </c:val>
        </c:ser>
        <c:ser>
          <c:idx val="1"/>
          <c:order val="1"/>
          <c:tx>
            <c:strRef>
              <c:f>Graphs!$K$299</c:f>
              <c:strCache>
                <c:ptCount val="1"/>
                <c:pt idx="0">
                  <c:v>16 - 30%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Graphs!$I$300:$I$302</c:f>
              <c:strCache/>
            </c:strRef>
          </c:cat>
          <c:val>
            <c:numRef>
              <c:f>Graphs!$K$300:$K$302</c:f>
              <c:numCache/>
            </c:numRef>
          </c:val>
        </c:ser>
        <c:ser>
          <c:idx val="2"/>
          <c:order val="2"/>
          <c:tx>
            <c:strRef>
              <c:f>Graphs!$L$299</c:f>
              <c:strCache>
                <c:ptCount val="1"/>
                <c:pt idx="0">
                  <c:v>31 - 45%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Graphs!$I$300:$I$302</c:f>
              <c:strCache/>
            </c:strRef>
          </c:cat>
          <c:val>
            <c:numRef>
              <c:f>Graphs!$L$300:$L$302</c:f>
              <c:numCache/>
            </c:numRef>
          </c:val>
        </c:ser>
        <c:ser>
          <c:idx val="3"/>
          <c:order val="3"/>
          <c:tx>
            <c:strRef>
              <c:f>Graphs!$M$299</c:f>
              <c:strCache>
                <c:ptCount val="1"/>
                <c:pt idx="0">
                  <c:v>46 - 60%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Graphs!$I$300:$I$302</c:f>
              <c:strCache/>
            </c:strRef>
          </c:cat>
          <c:val>
            <c:numRef>
              <c:f>Graphs!$M$300:$M$302</c:f>
              <c:numCache/>
            </c:numRef>
          </c:val>
        </c:ser>
        <c:ser>
          <c:idx val="4"/>
          <c:order val="4"/>
          <c:tx>
            <c:strRef>
              <c:f>Graphs!$N$299</c:f>
              <c:strCache>
                <c:ptCount val="1"/>
                <c:pt idx="0">
                  <c:v>61 - 75%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Graphs!$I$300:$I$302</c:f>
              <c:strCache/>
            </c:strRef>
          </c:cat>
          <c:val>
            <c:numRef>
              <c:f>Graphs!$N$300:$N$302</c:f>
              <c:numCache/>
            </c:numRef>
          </c:val>
        </c:ser>
        <c:ser>
          <c:idx val="5"/>
          <c:order val="5"/>
          <c:tx>
            <c:strRef>
              <c:f>Graphs!$O$299</c:f>
              <c:strCache>
                <c:ptCount val="1"/>
                <c:pt idx="0">
                  <c:v>76 - 100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Graphs!$I$300:$I$302</c:f>
              <c:strCache/>
            </c:strRef>
          </c:cat>
          <c:val>
            <c:numRef>
              <c:f>Graphs!$O$300:$O$302</c:f>
              <c:numCache/>
            </c:numRef>
          </c:val>
        </c:ser>
        <c:ser>
          <c:idx val="6"/>
          <c:order val="6"/>
          <c:tx>
            <c:strRef>
              <c:f>Graphs!$P$299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Graphs!$I$300:$I$302</c:f>
              <c:strCache/>
            </c:strRef>
          </c:cat>
          <c:val>
            <c:numRef>
              <c:f>Graphs!$P$300:$P$302</c:f>
              <c:numCache/>
            </c:numRef>
          </c:val>
        </c:ser>
        <c:gapWidth val="300"/>
        <c:axId val="28003497"/>
        <c:axId val="50704882"/>
      </c:barChart>
      <c:catAx>
        <c:axId val="28003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4882"/>
        <c:crosses val="autoZero"/>
        <c:auto val="1"/>
        <c:lblOffset val="100"/>
        <c:tickLblSkip val="1"/>
        <c:noMultiLvlLbl val="0"/>
      </c:catAx>
      <c:valAx>
        <c:axId val="50704882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349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075"/>
          <c:y val="0.89825"/>
          <c:w val="0.756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Years living in Village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6725"/>
          <c:w val="0.96175"/>
          <c:h val="0.793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Graphs!$B$81:$B$86</c:f>
              <c:strCache/>
            </c:strRef>
          </c:cat>
          <c:val>
            <c:numRef>
              <c:f>Graphs!$C$81:$C$86</c:f>
              <c:numCache/>
            </c:numRef>
          </c:val>
        </c:ser>
        <c:axId val="54819889"/>
        <c:axId val="23616954"/>
      </c:barChart>
      <c:catAx>
        <c:axId val="548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6954"/>
        <c:crosses val="autoZero"/>
        <c:auto val="1"/>
        <c:lblOffset val="100"/>
        <c:tickLblSkip val="1"/>
        <c:noMultiLvlLbl val="0"/>
      </c:catAx>
      <c:valAx>
        <c:axId val="23616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19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Decision Makers on Development Locations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"/>
          <c:w val="0.9625"/>
          <c:h val="0.80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Graphs!$B$247:$B$249</c:f>
              <c:strCache/>
            </c:strRef>
          </c:cat>
          <c:val>
            <c:numRef>
              <c:f>Graphs!$C$247:$C$249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Graphs!$B$247:$B$249</c:f>
              <c:strCache/>
            </c:strRef>
          </c:cat>
          <c:val>
            <c:numRef>
              <c:f>Graphs!$D$247:$D$249</c:f>
              <c:numCache/>
            </c:numRef>
          </c:val>
        </c:ser>
        <c:axId val="11225995"/>
        <c:axId val="33925092"/>
      </c:barChart>
      <c:catAx>
        <c:axId val="11225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5092"/>
        <c:crosses val="autoZero"/>
        <c:auto val="1"/>
        <c:lblOffset val="100"/>
        <c:tickLblSkip val="1"/>
        <c:noMultiLvlLbl val="0"/>
      </c:catAx>
      <c:valAx>
        <c:axId val="339250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5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875"/>
          <c:w val="0.963"/>
          <c:h val="0.981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Graphs!$H$147:$H$165</c:f>
              <c:strCache/>
            </c:strRef>
          </c:cat>
          <c:val>
            <c:numRef>
              <c:f>Graphs!$I$147:$I$165</c:f>
              <c:numCache/>
            </c:numRef>
          </c:val>
        </c:ser>
        <c:ser>
          <c:idx val="1"/>
          <c:order val="1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Graphs!$H$147:$H$165</c:f>
              <c:strCache/>
            </c:strRef>
          </c:cat>
          <c:val>
            <c:numRef>
              <c:f>Graphs!$J$147:$J$165</c:f>
              <c:numCache/>
            </c:numRef>
          </c:val>
        </c:ser>
        <c:ser>
          <c:idx val="2"/>
          <c:order val="2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Graphs!$H$147:$H$165</c:f>
              <c:strCache/>
            </c:strRef>
          </c:cat>
          <c:val>
            <c:numRef>
              <c:f>Graphs!$K$147:$K$165</c:f>
              <c:numCache/>
            </c:numRef>
          </c:val>
        </c:ser>
        <c:ser>
          <c:idx val="3"/>
          <c:order val="3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Graphs!$H$147:$H$165</c:f>
              <c:strCache/>
            </c:strRef>
          </c:cat>
          <c:val>
            <c:numRef>
              <c:f>Graphs!$L$147:$L$165</c:f>
              <c:numCache/>
            </c:numRef>
          </c:val>
        </c:ser>
        <c:overlap val="100"/>
        <c:axId val="36890373"/>
        <c:axId val="63577902"/>
      </c:barChart>
      <c:catAx>
        <c:axId val="36890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7902"/>
        <c:crosses val="autoZero"/>
        <c:auto val="1"/>
        <c:lblOffset val="100"/>
        <c:tickLblSkip val="1"/>
        <c:noMultiLvlLbl val="0"/>
      </c:catAx>
      <c:valAx>
        <c:axId val="635779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90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925"/>
          <c:w val="0.963"/>
          <c:h val="0.980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Graphs!$I$201:$I$220</c:f>
              <c:strCache/>
            </c:strRef>
          </c:cat>
          <c:val>
            <c:numRef>
              <c:f>Graphs!$J$201:$J$220</c:f>
              <c:numCache/>
            </c:numRef>
          </c:val>
        </c:ser>
        <c:ser>
          <c:idx val="1"/>
          <c:order val="1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Graphs!$I$201:$I$220</c:f>
              <c:strCache/>
            </c:strRef>
          </c:cat>
          <c:val>
            <c:numRef>
              <c:f>Graphs!$K$201:$K$220</c:f>
              <c:numCache/>
            </c:numRef>
          </c:val>
        </c:ser>
        <c:ser>
          <c:idx val="2"/>
          <c:order val="2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Graphs!$I$201:$I$220</c:f>
              <c:strCache/>
            </c:strRef>
          </c:cat>
          <c:val>
            <c:numRef>
              <c:f>Graphs!$L$201:$L$220</c:f>
              <c:numCache/>
            </c:numRef>
          </c:val>
        </c:ser>
        <c:ser>
          <c:idx val="3"/>
          <c:order val="3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Graphs!$I$201:$I$220</c:f>
              <c:strCache/>
            </c:strRef>
          </c:cat>
          <c:val>
            <c:numRef>
              <c:f>Graphs!$M$201:$M$220</c:f>
              <c:numCache/>
            </c:numRef>
          </c:val>
        </c:ser>
        <c:overlap val="100"/>
        <c:axId val="35330207"/>
        <c:axId val="49536408"/>
      </c:barChart>
      <c:catAx>
        <c:axId val="35330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6408"/>
        <c:crosses val="autoZero"/>
        <c:auto val="1"/>
        <c:lblOffset val="100"/>
        <c:tickLblSkip val="1"/>
        <c:noMultiLvlLbl val="0"/>
      </c:catAx>
      <c:valAx>
        <c:axId val="49536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0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Infilling/single garden development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155"/>
          <c:w val="0.9675"/>
          <c:h val="0.86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Graphs!$H$471:$H$480</c:f>
              <c:strCache/>
            </c:strRef>
          </c:cat>
          <c:val>
            <c:numRef>
              <c:f>Graphs!$I$471:$I$480</c:f>
              <c:numCache/>
            </c:numRef>
          </c:val>
        </c:ser>
        <c:axId val="43174489"/>
        <c:axId val="53026082"/>
      </c:barChart>
      <c:catAx>
        <c:axId val="4317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26082"/>
        <c:crosses val="autoZero"/>
        <c:auto val="1"/>
        <c:lblOffset val="100"/>
        <c:tickLblSkip val="1"/>
        <c:noMultiLvlLbl val="0"/>
      </c:catAx>
      <c:valAx>
        <c:axId val="53026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74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Demolition of existing building and replacement by larger one 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155"/>
          <c:w val="0.9675"/>
          <c:h val="0.86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Graphs!$B$527:$B$536</c:f>
              <c:strCache/>
            </c:strRef>
          </c:cat>
          <c:val>
            <c:numRef>
              <c:f>Graphs!$C$527:$C$536</c:f>
              <c:numCache/>
            </c:numRef>
          </c:val>
        </c:ser>
        <c:axId val="7472691"/>
        <c:axId val="145356"/>
      </c:barChart>
      <c:catAx>
        <c:axId val="74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356"/>
        <c:crosses val="autoZero"/>
        <c:auto val="1"/>
        <c:lblOffset val="100"/>
        <c:tickLblSkip val="1"/>
        <c:noMultiLvlLbl val="0"/>
      </c:catAx>
      <c:valAx>
        <c:axId val="145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72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Importance of building affordable housing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15"/>
          <c:w val="0.9675"/>
          <c:h val="0.86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Graphs!$B$581:$B$590</c:f>
              <c:strCache/>
            </c:strRef>
          </c:cat>
          <c:val>
            <c:numRef>
              <c:f>Graphs!$C$581:$C$590</c:f>
              <c:numCache/>
            </c:numRef>
          </c:val>
        </c:ser>
        <c:axId val="1308205"/>
        <c:axId val="11773846"/>
      </c:barChart>
      <c:catAx>
        <c:axId val="1308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73846"/>
        <c:crosses val="autoZero"/>
        <c:auto val="1"/>
        <c:lblOffset val="100"/>
        <c:tickLblSkip val="1"/>
        <c:noMultiLvlLbl val="0"/>
      </c:catAx>
      <c:valAx>
        <c:axId val="11773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8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925"/>
          <c:w val="0.963"/>
          <c:h val="0.980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Graphs!$H$638:$H$656</c:f>
              <c:strCache/>
            </c:strRef>
          </c:cat>
          <c:val>
            <c:numRef>
              <c:f>Graphs!$I$638:$I$656</c:f>
              <c:numCache/>
            </c:numRef>
          </c:val>
        </c:ser>
        <c:ser>
          <c:idx val="1"/>
          <c:order val="1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Graphs!$H$638:$H$656</c:f>
              <c:strCache/>
            </c:strRef>
          </c:cat>
          <c:val>
            <c:numRef>
              <c:f>Graphs!$J$638:$J$656</c:f>
              <c:numCache/>
            </c:numRef>
          </c:val>
        </c:ser>
        <c:ser>
          <c:idx val="2"/>
          <c:order val="2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Graphs!$H$638:$H$656</c:f>
              <c:strCache/>
            </c:strRef>
          </c:cat>
          <c:val>
            <c:numRef>
              <c:f>Graphs!$K$638:$K$656</c:f>
              <c:numCache/>
            </c:numRef>
          </c:val>
        </c:ser>
        <c:ser>
          <c:idx val="3"/>
          <c:order val="3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Graphs!$H$638:$H$656</c:f>
              <c:strCache/>
            </c:strRef>
          </c:cat>
          <c:val>
            <c:numRef>
              <c:f>Graphs!$L$638:$L$656</c:f>
              <c:numCache/>
            </c:numRef>
          </c:val>
        </c:ser>
        <c:overlap val="100"/>
        <c:axId val="38855751"/>
        <c:axId val="14157440"/>
      </c:barChart>
      <c:catAx>
        <c:axId val="38855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57440"/>
        <c:crosses val="autoZero"/>
        <c:auto val="1"/>
        <c:lblOffset val="100"/>
        <c:tickLblSkip val="1"/>
        <c:noMultiLvlLbl val="0"/>
      </c:catAx>
      <c:valAx>
        <c:axId val="14157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55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0</xdr:rowOff>
    </xdr:from>
    <xdr:to>
      <xdr:col>5</xdr:col>
      <xdr:colOff>342900</xdr:colOff>
      <xdr:row>38</xdr:row>
      <xdr:rowOff>171450</xdr:rowOff>
    </xdr:to>
    <xdr:graphicFrame>
      <xdr:nvGraphicFramePr>
        <xdr:cNvPr id="1" name="Chart 1"/>
        <xdr:cNvGraphicFramePr/>
      </xdr:nvGraphicFramePr>
      <xdr:xfrm>
        <a:off x="180975" y="4457700"/>
        <a:ext cx="50673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61</xdr:row>
      <xdr:rowOff>19050</xdr:rowOff>
    </xdr:from>
    <xdr:to>
      <xdr:col>5</xdr:col>
      <xdr:colOff>333375</xdr:colOff>
      <xdr:row>75</xdr:row>
      <xdr:rowOff>19050</xdr:rowOff>
    </xdr:to>
    <xdr:graphicFrame>
      <xdr:nvGraphicFramePr>
        <xdr:cNvPr id="2" name="Chart 2"/>
        <xdr:cNvGraphicFramePr/>
      </xdr:nvGraphicFramePr>
      <xdr:xfrm>
        <a:off x="161925" y="10868025"/>
        <a:ext cx="5076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226</xdr:row>
      <xdr:rowOff>9525</xdr:rowOff>
    </xdr:from>
    <xdr:to>
      <xdr:col>5</xdr:col>
      <xdr:colOff>466725</xdr:colOff>
      <xdr:row>241</xdr:row>
      <xdr:rowOff>0</xdr:rowOff>
    </xdr:to>
    <xdr:graphicFrame>
      <xdr:nvGraphicFramePr>
        <xdr:cNvPr id="3" name="Chart 3"/>
        <xdr:cNvGraphicFramePr/>
      </xdr:nvGraphicFramePr>
      <xdr:xfrm>
        <a:off x="200025" y="40033575"/>
        <a:ext cx="51720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114</xdr:row>
      <xdr:rowOff>114300</xdr:rowOff>
    </xdr:from>
    <xdr:to>
      <xdr:col>5</xdr:col>
      <xdr:colOff>514350</xdr:colOff>
      <xdr:row>143</xdr:row>
      <xdr:rowOff>28575</xdr:rowOff>
    </xdr:to>
    <xdr:graphicFrame>
      <xdr:nvGraphicFramePr>
        <xdr:cNvPr id="4" name="Chart 4"/>
        <xdr:cNvGraphicFramePr/>
      </xdr:nvGraphicFramePr>
      <xdr:xfrm>
        <a:off x="190500" y="20535900"/>
        <a:ext cx="5229225" cy="5162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170</xdr:row>
      <xdr:rowOff>28575</xdr:rowOff>
    </xdr:from>
    <xdr:to>
      <xdr:col>5</xdr:col>
      <xdr:colOff>495300</xdr:colOff>
      <xdr:row>197</xdr:row>
      <xdr:rowOff>123825</xdr:rowOff>
    </xdr:to>
    <xdr:graphicFrame>
      <xdr:nvGraphicFramePr>
        <xdr:cNvPr id="5" name="Chart 5"/>
        <xdr:cNvGraphicFramePr/>
      </xdr:nvGraphicFramePr>
      <xdr:xfrm>
        <a:off x="161925" y="30537150"/>
        <a:ext cx="5238750" cy="4495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442</xdr:row>
      <xdr:rowOff>38100</xdr:rowOff>
    </xdr:from>
    <xdr:to>
      <xdr:col>6</xdr:col>
      <xdr:colOff>276225</xdr:colOff>
      <xdr:row>465</xdr:row>
      <xdr:rowOff>161925</xdr:rowOff>
    </xdr:to>
    <xdr:graphicFrame>
      <xdr:nvGraphicFramePr>
        <xdr:cNvPr id="6" name="Chart 6"/>
        <xdr:cNvGraphicFramePr/>
      </xdr:nvGraphicFramePr>
      <xdr:xfrm>
        <a:off x="104775" y="78428850"/>
        <a:ext cx="5934075" cy="4286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497</xdr:row>
      <xdr:rowOff>0</xdr:rowOff>
    </xdr:from>
    <xdr:to>
      <xdr:col>6</xdr:col>
      <xdr:colOff>352425</xdr:colOff>
      <xdr:row>520</xdr:row>
      <xdr:rowOff>123825</xdr:rowOff>
    </xdr:to>
    <xdr:graphicFrame>
      <xdr:nvGraphicFramePr>
        <xdr:cNvPr id="7" name="Chart 7"/>
        <xdr:cNvGraphicFramePr/>
      </xdr:nvGraphicFramePr>
      <xdr:xfrm>
        <a:off x="171450" y="88087200"/>
        <a:ext cx="5943600" cy="3876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551</xdr:row>
      <xdr:rowOff>0</xdr:rowOff>
    </xdr:from>
    <xdr:to>
      <xdr:col>6</xdr:col>
      <xdr:colOff>361950</xdr:colOff>
      <xdr:row>574</xdr:row>
      <xdr:rowOff>142875</xdr:rowOff>
    </xdr:to>
    <xdr:graphicFrame>
      <xdr:nvGraphicFramePr>
        <xdr:cNvPr id="8" name="Chart 8"/>
        <xdr:cNvGraphicFramePr/>
      </xdr:nvGraphicFramePr>
      <xdr:xfrm>
        <a:off x="171450" y="97202625"/>
        <a:ext cx="5953125" cy="4305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606</xdr:row>
      <xdr:rowOff>0</xdr:rowOff>
    </xdr:from>
    <xdr:to>
      <xdr:col>5</xdr:col>
      <xdr:colOff>514350</xdr:colOff>
      <xdr:row>633</xdr:row>
      <xdr:rowOff>104775</xdr:rowOff>
    </xdr:to>
    <xdr:graphicFrame>
      <xdr:nvGraphicFramePr>
        <xdr:cNvPr id="9" name="Chart 9"/>
        <xdr:cNvGraphicFramePr/>
      </xdr:nvGraphicFramePr>
      <xdr:xfrm>
        <a:off x="171450" y="106918125"/>
        <a:ext cx="5248275" cy="4505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161925</xdr:colOff>
      <xdr:row>661</xdr:row>
      <xdr:rowOff>38100</xdr:rowOff>
    </xdr:from>
    <xdr:to>
      <xdr:col>5</xdr:col>
      <xdr:colOff>514350</xdr:colOff>
      <xdr:row>688</xdr:row>
      <xdr:rowOff>152400</xdr:rowOff>
    </xdr:to>
    <xdr:graphicFrame>
      <xdr:nvGraphicFramePr>
        <xdr:cNvPr id="10" name="Chart 10"/>
        <xdr:cNvGraphicFramePr/>
      </xdr:nvGraphicFramePr>
      <xdr:xfrm>
        <a:off x="161925" y="116338350"/>
        <a:ext cx="5257800" cy="4533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388</xdr:row>
      <xdr:rowOff>28575</xdr:rowOff>
    </xdr:from>
    <xdr:to>
      <xdr:col>6</xdr:col>
      <xdr:colOff>342900</xdr:colOff>
      <xdr:row>406</xdr:row>
      <xdr:rowOff>9525</xdr:rowOff>
    </xdr:to>
    <xdr:graphicFrame>
      <xdr:nvGraphicFramePr>
        <xdr:cNvPr id="11" name="Chart 11"/>
        <xdr:cNvGraphicFramePr/>
      </xdr:nvGraphicFramePr>
      <xdr:xfrm>
        <a:off x="171450" y="68741925"/>
        <a:ext cx="5934075" cy="2914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76200</xdr:colOff>
      <xdr:row>748</xdr:row>
      <xdr:rowOff>38100</xdr:rowOff>
    </xdr:from>
    <xdr:to>
      <xdr:col>6</xdr:col>
      <xdr:colOff>609600</xdr:colOff>
      <xdr:row>801</xdr:row>
      <xdr:rowOff>66675</xdr:rowOff>
    </xdr:to>
    <xdr:graphicFrame>
      <xdr:nvGraphicFramePr>
        <xdr:cNvPr id="12" name="Chart 15"/>
        <xdr:cNvGraphicFramePr/>
      </xdr:nvGraphicFramePr>
      <xdr:xfrm>
        <a:off x="247650" y="135016875"/>
        <a:ext cx="6124575" cy="9229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866</xdr:row>
      <xdr:rowOff>9525</xdr:rowOff>
    </xdr:from>
    <xdr:to>
      <xdr:col>6</xdr:col>
      <xdr:colOff>342900</xdr:colOff>
      <xdr:row>881</xdr:row>
      <xdr:rowOff>142875</xdr:rowOff>
    </xdr:to>
    <xdr:graphicFrame>
      <xdr:nvGraphicFramePr>
        <xdr:cNvPr id="13" name="Chart 16"/>
        <xdr:cNvGraphicFramePr/>
      </xdr:nvGraphicFramePr>
      <xdr:xfrm>
        <a:off x="171450" y="155667075"/>
        <a:ext cx="5934075" cy="2600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9525</xdr:colOff>
      <xdr:row>332</xdr:row>
      <xdr:rowOff>161925</xdr:rowOff>
    </xdr:from>
    <xdr:to>
      <xdr:col>6</xdr:col>
      <xdr:colOff>561975</xdr:colOff>
      <xdr:row>357</xdr:row>
      <xdr:rowOff>38100</xdr:rowOff>
    </xdr:to>
    <xdr:graphicFrame>
      <xdr:nvGraphicFramePr>
        <xdr:cNvPr id="14" name="Chart 379"/>
        <xdr:cNvGraphicFramePr/>
      </xdr:nvGraphicFramePr>
      <xdr:xfrm>
        <a:off x="180975" y="59350275"/>
        <a:ext cx="6143625" cy="3943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161925</xdr:colOff>
      <xdr:row>282</xdr:row>
      <xdr:rowOff>19050</xdr:rowOff>
    </xdr:from>
    <xdr:to>
      <xdr:col>6</xdr:col>
      <xdr:colOff>142875</xdr:colOff>
      <xdr:row>300</xdr:row>
      <xdr:rowOff>28575</xdr:rowOff>
    </xdr:to>
    <xdr:graphicFrame>
      <xdr:nvGraphicFramePr>
        <xdr:cNvPr id="15" name="Chart 380"/>
        <xdr:cNvGraphicFramePr/>
      </xdr:nvGraphicFramePr>
      <xdr:xfrm>
        <a:off x="161925" y="49920525"/>
        <a:ext cx="5743575" cy="3267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909"/>
  <sheetViews>
    <sheetView tabSelected="1" zoomScalePageLayoutView="0" workbookViewId="0" topLeftCell="A605">
      <selection activeCell="H636" sqref="H636"/>
    </sheetView>
  </sheetViews>
  <sheetFormatPr defaultColWidth="9.140625" defaultRowHeight="12.75"/>
  <cols>
    <col min="1" max="1" width="2.57421875" style="0" customWidth="1"/>
    <col min="2" max="2" width="37.57421875" style="49" customWidth="1"/>
    <col min="3" max="3" width="10.140625" style="1" customWidth="1"/>
    <col min="4" max="4" width="11.7109375" style="21" customWidth="1"/>
    <col min="5" max="5" width="11.57421875" style="1" customWidth="1"/>
    <col min="6" max="6" width="12.8515625" style="1" customWidth="1"/>
    <col min="7" max="7" width="11.7109375" style="1" customWidth="1"/>
    <col min="9" max="9" width="21.421875" style="0" customWidth="1"/>
  </cols>
  <sheetData>
    <row r="3" ht="14.25">
      <c r="B3" s="12" t="s">
        <v>13</v>
      </c>
    </row>
    <row r="6" spans="2:4" ht="14.25">
      <c r="B6" s="38"/>
      <c r="C6" s="7" t="s">
        <v>3</v>
      </c>
      <c r="D6" s="22" t="s">
        <v>1</v>
      </c>
    </row>
    <row r="7" spans="2:4" ht="14.25">
      <c r="B7" s="39"/>
      <c r="C7" s="8"/>
      <c r="D7" s="23"/>
    </row>
    <row r="8" spans="2:4" ht="14.25">
      <c r="B8" s="40" t="s">
        <v>4</v>
      </c>
      <c r="C8" s="6">
        <v>171</v>
      </c>
      <c r="D8" s="24">
        <f>C8*100/302</f>
        <v>56.62251655629139</v>
      </c>
    </row>
    <row r="9" spans="2:4" ht="14.25">
      <c r="B9" s="40" t="s">
        <v>5</v>
      </c>
      <c r="C9" s="6">
        <v>131</v>
      </c>
      <c r="D9" s="24">
        <f>C9*100/302</f>
        <v>43.37748344370861</v>
      </c>
    </row>
    <row r="10" spans="2:4" ht="14.25">
      <c r="B10" s="40"/>
      <c r="C10" s="6"/>
      <c r="D10" s="24"/>
    </row>
    <row r="11" spans="2:4" ht="15">
      <c r="B11" s="60" t="s">
        <v>73</v>
      </c>
      <c r="C11" s="19">
        <f>SUM(C8:C10)</f>
        <v>302</v>
      </c>
      <c r="D11" s="34">
        <f>SUM(D8:D10)</f>
        <v>100</v>
      </c>
    </row>
    <row r="12" spans="2:4" ht="14.25">
      <c r="B12" s="42"/>
      <c r="C12" s="4"/>
      <c r="D12" s="25"/>
    </row>
    <row r="13" spans="2:4" ht="14.25">
      <c r="B13" s="42"/>
      <c r="C13" s="4"/>
      <c r="D13" s="25"/>
    </row>
    <row r="15" ht="14.25">
      <c r="B15" s="12" t="s">
        <v>14</v>
      </c>
    </row>
    <row r="16" ht="14.25">
      <c r="B16" s="12"/>
    </row>
    <row r="17" ht="14.25">
      <c r="B17" s="13"/>
    </row>
    <row r="18" ht="14.25">
      <c r="B18" s="15" t="s">
        <v>225</v>
      </c>
    </row>
    <row r="19" ht="14.25">
      <c r="B19" s="12"/>
    </row>
    <row r="20" ht="14.25">
      <c r="B20" s="12"/>
    </row>
    <row r="21" ht="14.25">
      <c r="B21" s="12"/>
    </row>
    <row r="22" ht="14.25">
      <c r="B22" s="12" t="s">
        <v>15</v>
      </c>
    </row>
    <row r="23" ht="14.25">
      <c r="B23" s="12"/>
    </row>
    <row r="24" ht="14.25">
      <c r="B24" s="12"/>
    </row>
    <row r="25" ht="14.25">
      <c r="B25" s="12"/>
    </row>
    <row r="26" ht="14.25">
      <c r="B26" s="12"/>
    </row>
    <row r="27" ht="14.25">
      <c r="B27" s="12"/>
    </row>
    <row r="28" ht="14.25">
      <c r="B28" s="12"/>
    </row>
    <row r="29" ht="14.25">
      <c r="B29" s="12"/>
    </row>
    <row r="30" ht="14.25">
      <c r="B30" s="12"/>
    </row>
    <row r="31" ht="14.25">
      <c r="B31" s="12"/>
    </row>
    <row r="32" ht="14.25">
      <c r="B32" s="12"/>
    </row>
    <row r="33" ht="14.25">
      <c r="B33" s="12"/>
    </row>
    <row r="34" ht="14.25">
      <c r="B34" s="12"/>
    </row>
    <row r="35" ht="14.25">
      <c r="B35" s="12"/>
    </row>
    <row r="36" ht="14.25">
      <c r="B36" s="12"/>
    </row>
    <row r="37" ht="14.25">
      <c r="B37" s="12"/>
    </row>
    <row r="38" ht="14.25">
      <c r="B38" s="12"/>
    </row>
    <row r="39" ht="14.25">
      <c r="B39" s="12"/>
    </row>
    <row r="40" ht="14.25">
      <c r="B40" s="12"/>
    </row>
    <row r="41" ht="14.25">
      <c r="B41" s="12"/>
    </row>
    <row r="43" spans="2:4" ht="14.25">
      <c r="B43" s="38"/>
      <c r="C43" s="7" t="s">
        <v>3</v>
      </c>
      <c r="D43" s="22" t="s">
        <v>1</v>
      </c>
    </row>
    <row r="44" spans="2:4" ht="14.25">
      <c r="B44" s="39"/>
      <c r="C44" s="8"/>
      <c r="D44" s="23"/>
    </row>
    <row r="45" spans="2:4" ht="14.25">
      <c r="B45" s="40" t="s">
        <v>6</v>
      </c>
      <c r="C45" s="6">
        <v>97</v>
      </c>
      <c r="D45" s="24">
        <f>C45*100/618</f>
        <v>15.6957928802589</v>
      </c>
    </row>
    <row r="46" spans="2:4" ht="14.25">
      <c r="B46" s="40" t="s">
        <v>7</v>
      </c>
      <c r="C46" s="6">
        <v>43</v>
      </c>
      <c r="D46" s="24">
        <f>C46*100/618</f>
        <v>6.957928802588997</v>
      </c>
    </row>
    <row r="47" spans="2:4" ht="14.25">
      <c r="B47" s="40" t="s">
        <v>8</v>
      </c>
      <c r="C47" s="6">
        <v>73</v>
      </c>
      <c r="D47" s="24">
        <f>C47*100/618</f>
        <v>11.812297734627832</v>
      </c>
    </row>
    <row r="48" spans="2:4" ht="14.25">
      <c r="B48" s="40" t="s">
        <v>9</v>
      </c>
      <c r="C48" s="6">
        <v>207</v>
      </c>
      <c r="D48" s="24">
        <f>C48*100/618</f>
        <v>33.49514563106796</v>
      </c>
    </row>
    <row r="49" spans="2:4" ht="14.25">
      <c r="B49" s="40" t="s">
        <v>10</v>
      </c>
      <c r="C49" s="6">
        <v>198</v>
      </c>
      <c r="D49" s="24">
        <f>C49*100/618</f>
        <v>32.03883495145631</v>
      </c>
    </row>
    <row r="50" spans="2:4" ht="14.25">
      <c r="B50" s="43"/>
      <c r="C50" s="9"/>
      <c r="D50" s="26"/>
    </row>
    <row r="51" spans="2:4" ht="15">
      <c r="B51" s="60" t="s">
        <v>73</v>
      </c>
      <c r="C51" s="19">
        <f>SUM(C45:C50)</f>
        <v>618</v>
      </c>
      <c r="D51" s="34">
        <f>SUM(D45:D50)</f>
        <v>100</v>
      </c>
    </row>
    <row r="58" ht="14.25">
      <c r="B58" s="44" t="s">
        <v>11</v>
      </c>
    </row>
    <row r="59" ht="14.25">
      <c r="B59" s="44"/>
    </row>
    <row r="60" ht="14.25">
      <c r="B60" s="44"/>
    </row>
    <row r="61" ht="14.25">
      <c r="B61" s="44"/>
    </row>
    <row r="62" ht="14.25">
      <c r="B62" s="44"/>
    </row>
    <row r="63" ht="14.25">
      <c r="B63" s="44"/>
    </row>
    <row r="64" ht="14.25">
      <c r="B64" s="44"/>
    </row>
    <row r="65" ht="14.25">
      <c r="B65" s="44"/>
    </row>
    <row r="66" ht="14.25">
      <c r="B66" s="44"/>
    </row>
    <row r="67" ht="14.25">
      <c r="B67" s="44"/>
    </row>
    <row r="68" ht="14.25">
      <c r="B68" s="44"/>
    </row>
    <row r="69" ht="14.25">
      <c r="B69" s="44"/>
    </row>
    <row r="70" ht="14.25">
      <c r="B70" s="44"/>
    </row>
    <row r="71" ht="14.25">
      <c r="B71" s="44"/>
    </row>
    <row r="72" ht="14.25">
      <c r="B72" s="44"/>
    </row>
    <row r="73" ht="14.25">
      <c r="B73" s="44"/>
    </row>
    <row r="74" ht="14.25">
      <c r="B74" s="44"/>
    </row>
    <row r="75" ht="14.25">
      <c r="B75" s="44"/>
    </row>
    <row r="76" ht="14.25">
      <c r="B76" s="44"/>
    </row>
    <row r="77" ht="14.25">
      <c r="B77" s="44"/>
    </row>
    <row r="78" ht="14.25">
      <c r="B78" s="44"/>
    </row>
    <row r="79" spans="2:4" ht="14.25">
      <c r="B79" s="38"/>
      <c r="C79" s="7" t="s">
        <v>3</v>
      </c>
      <c r="D79" s="22" t="s">
        <v>1</v>
      </c>
    </row>
    <row r="80" spans="2:4" ht="14.25">
      <c r="B80" s="39"/>
      <c r="C80" s="8"/>
      <c r="D80" s="23"/>
    </row>
    <row r="81" spans="2:4" ht="14.25">
      <c r="B81" s="40" t="s">
        <v>113</v>
      </c>
      <c r="C81" s="6">
        <v>49</v>
      </c>
      <c r="D81" s="24">
        <f aca="true" t="shared" si="0" ref="D81:D86">C81*100/325</f>
        <v>15.076923076923077</v>
      </c>
    </row>
    <row r="82" spans="2:4" ht="14.25">
      <c r="B82" s="40" t="s">
        <v>114</v>
      </c>
      <c r="C82" s="6">
        <v>53</v>
      </c>
      <c r="D82" s="24">
        <f t="shared" si="0"/>
        <v>16.307692307692307</v>
      </c>
    </row>
    <row r="83" spans="2:4" ht="14.25">
      <c r="B83" s="40" t="s">
        <v>115</v>
      </c>
      <c r="C83" s="6">
        <v>65</v>
      </c>
      <c r="D83" s="24">
        <f t="shared" si="0"/>
        <v>20</v>
      </c>
    </row>
    <row r="84" spans="2:4" ht="14.25">
      <c r="B84" s="40" t="s">
        <v>116</v>
      </c>
      <c r="C84" s="6">
        <v>45</v>
      </c>
      <c r="D84" s="24">
        <f t="shared" si="0"/>
        <v>13.846153846153847</v>
      </c>
    </row>
    <row r="85" spans="2:4" ht="14.25">
      <c r="B85" s="40" t="s">
        <v>142</v>
      </c>
      <c r="C85" s="6">
        <v>31</v>
      </c>
      <c r="D85" s="24">
        <f t="shared" si="0"/>
        <v>9.538461538461538</v>
      </c>
    </row>
    <row r="86" spans="2:4" ht="14.25">
      <c r="B86" s="40" t="s">
        <v>143</v>
      </c>
      <c r="C86" s="6">
        <v>82</v>
      </c>
      <c r="D86" s="24">
        <f t="shared" si="0"/>
        <v>25.23076923076923</v>
      </c>
    </row>
    <row r="87" spans="2:4" ht="14.25">
      <c r="B87" s="43"/>
      <c r="C87" s="9" t="s">
        <v>2</v>
      </c>
      <c r="D87" s="26" t="s">
        <v>2</v>
      </c>
    </row>
    <row r="88" spans="2:4" ht="15">
      <c r="B88" s="60" t="s">
        <v>73</v>
      </c>
      <c r="C88" s="19">
        <f>SUM(C81:C87)</f>
        <v>325</v>
      </c>
      <c r="D88" s="34">
        <f>SUM(D81:D87)</f>
        <v>99.99999999999999</v>
      </c>
    </row>
    <row r="90" spans="2:4" ht="15">
      <c r="B90" s="42"/>
      <c r="C90" s="20"/>
      <c r="D90" s="58"/>
    </row>
    <row r="92" spans="2:6" ht="14.25">
      <c r="B92" s="39"/>
      <c r="C92" s="2"/>
      <c r="D92" s="2"/>
      <c r="E92" s="7" t="s">
        <v>3</v>
      </c>
      <c r="F92" s="22" t="s">
        <v>1</v>
      </c>
    </row>
    <row r="93" spans="2:6" ht="14.25">
      <c r="B93" s="39"/>
      <c r="C93" s="2"/>
      <c r="D93" s="2"/>
      <c r="E93" s="8"/>
      <c r="F93" s="27"/>
    </row>
    <row r="94" spans="2:6" ht="14.25">
      <c r="B94" s="53" t="s">
        <v>109</v>
      </c>
      <c r="C94" s="14"/>
      <c r="D94" s="14"/>
      <c r="E94" s="6">
        <v>163</v>
      </c>
      <c r="F94" s="36">
        <f>E94*100/312</f>
        <v>52.243589743589745</v>
      </c>
    </row>
    <row r="95" spans="2:6" ht="14.25">
      <c r="B95" s="53" t="s">
        <v>110</v>
      </c>
      <c r="C95" s="14"/>
      <c r="D95" s="14"/>
      <c r="E95" s="6" t="s">
        <v>2</v>
      </c>
      <c r="F95" s="36" t="s">
        <v>2</v>
      </c>
    </row>
    <row r="96" spans="2:6" ht="14.25">
      <c r="B96" s="53" t="s">
        <v>148</v>
      </c>
      <c r="C96" s="14"/>
      <c r="D96" s="14"/>
      <c r="E96" s="6">
        <v>149</v>
      </c>
      <c r="F96" s="36">
        <f>E96*100/312</f>
        <v>47.756410256410255</v>
      </c>
    </row>
    <row r="97" spans="2:6" ht="14.25">
      <c r="B97" s="53" t="s">
        <v>149</v>
      </c>
      <c r="C97" s="14"/>
      <c r="D97" s="14"/>
      <c r="E97" s="6"/>
      <c r="F97" s="36"/>
    </row>
    <row r="98" spans="2:6" ht="14.25">
      <c r="B98" s="43"/>
      <c r="C98" s="18"/>
      <c r="D98" s="18"/>
      <c r="E98" s="9"/>
      <c r="F98" s="28"/>
    </row>
    <row r="99" spans="2:4" ht="14.25">
      <c r="B99" s="42"/>
      <c r="C99" s="14"/>
      <c r="D99" s="29"/>
    </row>
    <row r="100" spans="2:4" ht="14.25">
      <c r="B100" s="42"/>
      <c r="C100" s="14"/>
      <c r="D100" s="29"/>
    </row>
    <row r="101" spans="3:4" ht="14.25">
      <c r="C101" s="14"/>
      <c r="D101" s="29"/>
    </row>
    <row r="102" spans="2:4" ht="14.25">
      <c r="B102" s="15" t="s">
        <v>207</v>
      </c>
      <c r="C102" s="14"/>
      <c r="D102" s="29"/>
    </row>
    <row r="103" spans="3:4" ht="14.25">
      <c r="C103" s="14"/>
      <c r="D103" s="29"/>
    </row>
    <row r="104" spans="3:4" ht="14.25">
      <c r="C104" s="14"/>
      <c r="D104" s="29"/>
    </row>
    <row r="105" spans="3:4" ht="14.25">
      <c r="C105" s="14"/>
      <c r="D105" s="29"/>
    </row>
    <row r="106" spans="3:4" ht="14.25">
      <c r="C106" s="14"/>
      <c r="D106" s="29"/>
    </row>
    <row r="107" spans="3:4" ht="14.25">
      <c r="C107" s="14"/>
      <c r="D107" s="29"/>
    </row>
    <row r="108" spans="3:4" ht="14.25">
      <c r="C108" s="14"/>
      <c r="D108" s="29"/>
    </row>
    <row r="109" spans="3:4" ht="14.25">
      <c r="C109" s="14"/>
      <c r="D109" s="29"/>
    </row>
    <row r="110" spans="3:4" ht="14.25">
      <c r="C110" s="14"/>
      <c r="D110" s="29"/>
    </row>
    <row r="111" spans="3:4" ht="14.25">
      <c r="C111" s="14"/>
      <c r="D111" s="29"/>
    </row>
    <row r="112" spans="3:4" ht="14.25">
      <c r="C112" s="14"/>
      <c r="D112" s="29"/>
    </row>
    <row r="113" spans="2:4" ht="14.25">
      <c r="B113" s="44" t="s">
        <v>75</v>
      </c>
      <c r="C113" s="14"/>
      <c r="D113" s="29"/>
    </row>
    <row r="114" spans="2:4" ht="14.25">
      <c r="B114" s="44"/>
      <c r="C114" s="14"/>
      <c r="D114" s="29"/>
    </row>
    <row r="115" spans="2:4" ht="14.25">
      <c r="B115" s="45"/>
      <c r="C115" s="14"/>
      <c r="D115" s="29"/>
    </row>
    <row r="116" spans="2:4" ht="14.25">
      <c r="B116" s="45"/>
      <c r="C116" s="14"/>
      <c r="D116" s="29"/>
    </row>
    <row r="117" spans="2:4" ht="14.25">
      <c r="B117" s="45"/>
      <c r="C117" s="14"/>
      <c r="D117" s="29"/>
    </row>
    <row r="118" spans="2:4" ht="14.25">
      <c r="B118" s="45"/>
      <c r="C118" s="14"/>
      <c r="D118" s="29"/>
    </row>
    <row r="119" spans="2:4" ht="14.25">
      <c r="B119" s="45"/>
      <c r="C119" s="14"/>
      <c r="D119" s="29"/>
    </row>
    <row r="120" spans="2:4" ht="14.25">
      <c r="B120" s="45"/>
      <c r="C120" s="14"/>
      <c r="D120" s="29"/>
    </row>
    <row r="121" spans="2:4" ht="14.25">
      <c r="B121" s="45"/>
      <c r="C121" s="14"/>
      <c r="D121" s="29"/>
    </row>
    <row r="122" spans="2:4" ht="14.25">
      <c r="B122" s="45"/>
      <c r="C122" s="14"/>
      <c r="D122" s="29"/>
    </row>
    <row r="123" spans="2:4" ht="14.25">
      <c r="B123" s="45"/>
      <c r="C123" s="14"/>
      <c r="D123" s="29"/>
    </row>
    <row r="124" spans="2:4" ht="14.25">
      <c r="B124" s="45"/>
      <c r="C124" s="14"/>
      <c r="D124" s="29"/>
    </row>
    <row r="125" spans="2:4" ht="14.25">
      <c r="B125" s="45"/>
      <c r="C125" s="14"/>
      <c r="D125" s="29"/>
    </row>
    <row r="126" spans="2:4" ht="14.25">
      <c r="B126" s="45"/>
      <c r="C126" s="14"/>
      <c r="D126" s="29"/>
    </row>
    <row r="127" spans="2:4" ht="14.25">
      <c r="B127" s="45"/>
      <c r="C127" s="14"/>
      <c r="D127" s="29"/>
    </row>
    <row r="128" spans="2:4" ht="14.25">
      <c r="B128" s="45"/>
      <c r="C128" s="14"/>
      <c r="D128" s="29"/>
    </row>
    <row r="129" spans="2:4" ht="14.25">
      <c r="B129" s="45"/>
      <c r="C129" s="14"/>
      <c r="D129" s="29"/>
    </row>
    <row r="130" spans="2:4" ht="14.25">
      <c r="B130" s="45"/>
      <c r="C130" s="14"/>
      <c r="D130" s="29"/>
    </row>
    <row r="131" spans="2:4" ht="14.25">
      <c r="B131" s="45"/>
      <c r="C131" s="14"/>
      <c r="D131" s="29"/>
    </row>
    <row r="132" spans="2:4" ht="14.25">
      <c r="B132" s="45"/>
      <c r="C132" s="14"/>
      <c r="D132" s="29"/>
    </row>
    <row r="133" spans="2:4" ht="14.25">
      <c r="B133" s="45"/>
      <c r="C133" s="14"/>
      <c r="D133" s="29"/>
    </row>
    <row r="134" spans="2:4" ht="14.25">
      <c r="B134" s="45"/>
      <c r="C134" s="14"/>
      <c r="D134" s="29"/>
    </row>
    <row r="135" spans="2:4" ht="14.25">
      <c r="B135" s="45"/>
      <c r="C135" s="14"/>
      <c r="D135" s="29"/>
    </row>
    <row r="136" spans="2:4" ht="14.25">
      <c r="B136" s="45"/>
      <c r="C136" s="14"/>
      <c r="D136" s="29"/>
    </row>
    <row r="137" spans="2:4" ht="14.25">
      <c r="B137" s="45"/>
      <c r="C137" s="14"/>
      <c r="D137" s="29"/>
    </row>
    <row r="138" spans="2:4" ht="14.25">
      <c r="B138" s="45"/>
      <c r="C138" s="14"/>
      <c r="D138" s="29"/>
    </row>
    <row r="139" spans="2:4" ht="14.25">
      <c r="B139" s="45"/>
      <c r="C139" s="14"/>
      <c r="D139" s="29"/>
    </row>
    <row r="140" spans="2:4" ht="14.25">
      <c r="B140" s="45"/>
      <c r="C140" s="14"/>
      <c r="D140" s="29"/>
    </row>
    <row r="141" spans="2:4" ht="14.25">
      <c r="B141" s="45"/>
      <c r="C141" s="14"/>
      <c r="D141" s="29"/>
    </row>
    <row r="142" spans="3:4" ht="14.25">
      <c r="C142" s="14"/>
      <c r="D142" s="29"/>
    </row>
    <row r="143" spans="3:4" ht="14.25">
      <c r="C143" s="14"/>
      <c r="D143" s="29"/>
    </row>
    <row r="144" spans="3:4" ht="14.25">
      <c r="C144" s="14"/>
      <c r="D144" s="29"/>
    </row>
    <row r="145" spans="3:4" ht="14.25">
      <c r="C145" s="14"/>
      <c r="D145" s="29"/>
    </row>
    <row r="146" spans="2:12" ht="15">
      <c r="B146" s="140" t="s">
        <v>215</v>
      </c>
      <c r="C146" s="141" t="s">
        <v>229</v>
      </c>
      <c r="D146" s="142" t="s">
        <v>230</v>
      </c>
      <c r="E146" s="143" t="s">
        <v>231</v>
      </c>
      <c r="F146" s="145" t="s">
        <v>232</v>
      </c>
      <c r="G146" s="144" t="s">
        <v>228</v>
      </c>
      <c r="H146" s="41" t="s">
        <v>170</v>
      </c>
      <c r="I146" s="67">
        <v>1</v>
      </c>
      <c r="J146" s="68">
        <v>2</v>
      </c>
      <c r="K146" s="67">
        <v>3</v>
      </c>
      <c r="L146" s="69">
        <v>4</v>
      </c>
    </row>
    <row r="147" spans="2:12" ht="14.25">
      <c r="B147" s="119" t="s">
        <v>151</v>
      </c>
      <c r="C147" s="111">
        <v>30</v>
      </c>
      <c r="D147" s="85">
        <v>20</v>
      </c>
      <c r="E147" s="111">
        <v>17</v>
      </c>
      <c r="F147" s="120">
        <v>16</v>
      </c>
      <c r="G147" s="111">
        <f>SUM(C147:F147)</f>
        <v>83</v>
      </c>
      <c r="H147" s="40" t="s">
        <v>166</v>
      </c>
      <c r="I147" s="64">
        <v>0</v>
      </c>
      <c r="J147" s="65">
        <v>10</v>
      </c>
      <c r="K147" s="64">
        <v>12</v>
      </c>
      <c r="L147" s="66">
        <v>5</v>
      </c>
    </row>
    <row r="148" spans="2:12" ht="14.25">
      <c r="B148" s="134" t="s">
        <v>152</v>
      </c>
      <c r="C148" s="132">
        <v>31</v>
      </c>
      <c r="D148" s="133">
        <v>18</v>
      </c>
      <c r="E148" s="132">
        <v>21</v>
      </c>
      <c r="F148" s="131">
        <v>17</v>
      </c>
      <c r="G148" s="132">
        <f aca="true" t="shared" si="1" ref="G148:G165">SUM(C148:F148)</f>
        <v>87</v>
      </c>
      <c r="H148" s="40" t="s">
        <v>164</v>
      </c>
      <c r="I148" s="64">
        <v>1</v>
      </c>
      <c r="J148" s="65">
        <v>5</v>
      </c>
      <c r="K148" s="64">
        <v>5</v>
      </c>
      <c r="L148" s="66">
        <v>1</v>
      </c>
    </row>
    <row r="149" spans="2:12" ht="14.25">
      <c r="B149" s="118" t="s">
        <v>153</v>
      </c>
      <c r="C149" s="100">
        <v>39</v>
      </c>
      <c r="D149" s="72">
        <v>29</v>
      </c>
      <c r="E149" s="100">
        <v>20</v>
      </c>
      <c r="F149" s="66">
        <v>13</v>
      </c>
      <c r="G149" s="100">
        <f t="shared" si="1"/>
        <v>101</v>
      </c>
      <c r="H149" s="40" t="s">
        <v>163</v>
      </c>
      <c r="I149" s="64">
        <v>2</v>
      </c>
      <c r="J149" s="65">
        <v>6</v>
      </c>
      <c r="K149" s="64">
        <v>2</v>
      </c>
      <c r="L149" s="66">
        <v>8</v>
      </c>
    </row>
    <row r="150" spans="2:12" ht="14.25">
      <c r="B150" s="134" t="s">
        <v>154</v>
      </c>
      <c r="C150" s="132">
        <v>6</v>
      </c>
      <c r="D150" s="133">
        <v>13</v>
      </c>
      <c r="E150" s="132">
        <v>12</v>
      </c>
      <c r="F150" s="131">
        <v>18</v>
      </c>
      <c r="G150" s="132">
        <f t="shared" si="1"/>
        <v>49</v>
      </c>
      <c r="H150" s="40" t="s">
        <v>168</v>
      </c>
      <c r="I150" s="64">
        <v>2</v>
      </c>
      <c r="J150" s="65">
        <v>2</v>
      </c>
      <c r="K150" s="64">
        <v>7</v>
      </c>
      <c r="L150" s="66">
        <v>4</v>
      </c>
    </row>
    <row r="151" spans="2:12" ht="14.25">
      <c r="B151" s="118" t="s">
        <v>155</v>
      </c>
      <c r="C151" s="100">
        <v>12</v>
      </c>
      <c r="D151" s="72">
        <v>15</v>
      </c>
      <c r="E151" s="100">
        <v>9</v>
      </c>
      <c r="F151" s="66">
        <v>9</v>
      </c>
      <c r="G151" s="100">
        <f t="shared" si="1"/>
        <v>45</v>
      </c>
      <c r="H151" s="40" t="s">
        <v>158</v>
      </c>
      <c r="I151" s="64">
        <v>2</v>
      </c>
      <c r="J151" s="65">
        <v>12</v>
      </c>
      <c r="K151" s="64">
        <v>10</v>
      </c>
      <c r="L151" s="66">
        <v>5</v>
      </c>
    </row>
    <row r="152" spans="2:12" ht="14.25">
      <c r="B152" s="134" t="s">
        <v>156</v>
      </c>
      <c r="C152" s="132">
        <v>27</v>
      </c>
      <c r="D152" s="133">
        <v>15</v>
      </c>
      <c r="E152" s="132">
        <v>9</v>
      </c>
      <c r="F152" s="131">
        <v>12</v>
      </c>
      <c r="G152" s="132">
        <f t="shared" si="1"/>
        <v>63</v>
      </c>
      <c r="H152" s="40" t="s">
        <v>160</v>
      </c>
      <c r="I152" s="64">
        <v>4</v>
      </c>
      <c r="J152" s="65">
        <v>3</v>
      </c>
      <c r="K152" s="64">
        <v>1</v>
      </c>
      <c r="L152" s="66">
        <v>4</v>
      </c>
    </row>
    <row r="153" spans="2:12" ht="14.25">
      <c r="B153" s="118" t="s">
        <v>157</v>
      </c>
      <c r="C153" s="100">
        <v>4</v>
      </c>
      <c r="D153" s="72">
        <v>4</v>
      </c>
      <c r="E153" s="100">
        <v>7</v>
      </c>
      <c r="F153" s="66">
        <v>7</v>
      </c>
      <c r="G153" s="100">
        <f t="shared" si="1"/>
        <v>22</v>
      </c>
      <c r="H153" s="40" t="s">
        <v>157</v>
      </c>
      <c r="I153" s="64">
        <v>4</v>
      </c>
      <c r="J153" s="65">
        <v>4</v>
      </c>
      <c r="K153" s="64">
        <v>7</v>
      </c>
      <c r="L153" s="66">
        <v>7</v>
      </c>
    </row>
    <row r="154" spans="2:12" ht="14.25">
      <c r="B154" s="134" t="s">
        <v>158</v>
      </c>
      <c r="C154" s="132">
        <v>2</v>
      </c>
      <c r="D154" s="133">
        <v>12</v>
      </c>
      <c r="E154" s="132">
        <v>10</v>
      </c>
      <c r="F154" s="131">
        <v>5</v>
      </c>
      <c r="G154" s="132">
        <f t="shared" si="1"/>
        <v>29</v>
      </c>
      <c r="H154" s="40" t="s">
        <v>154</v>
      </c>
      <c r="I154" s="64">
        <v>6</v>
      </c>
      <c r="J154" s="65">
        <v>13</v>
      </c>
      <c r="K154" s="64">
        <v>12</v>
      </c>
      <c r="L154" s="66">
        <v>18</v>
      </c>
    </row>
    <row r="155" spans="2:12" ht="14.25">
      <c r="B155" s="118" t="s">
        <v>159</v>
      </c>
      <c r="C155" s="100">
        <v>9</v>
      </c>
      <c r="D155" s="72">
        <v>15</v>
      </c>
      <c r="E155" s="100">
        <v>21</v>
      </c>
      <c r="F155" s="66">
        <v>14</v>
      </c>
      <c r="G155" s="100">
        <f t="shared" si="1"/>
        <v>59</v>
      </c>
      <c r="H155" s="40" t="s">
        <v>161</v>
      </c>
      <c r="I155" s="64">
        <v>7</v>
      </c>
      <c r="J155" s="65">
        <v>1</v>
      </c>
      <c r="K155" s="64">
        <v>7</v>
      </c>
      <c r="L155" s="66">
        <v>4</v>
      </c>
    </row>
    <row r="156" spans="2:12" ht="14.25">
      <c r="B156" s="134" t="s">
        <v>160</v>
      </c>
      <c r="C156" s="132">
        <v>4</v>
      </c>
      <c r="D156" s="133">
        <v>3</v>
      </c>
      <c r="E156" s="132">
        <v>1</v>
      </c>
      <c r="F156" s="131">
        <v>4</v>
      </c>
      <c r="G156" s="132">
        <f t="shared" si="1"/>
        <v>12</v>
      </c>
      <c r="H156" s="40" t="s">
        <v>159</v>
      </c>
      <c r="I156" s="64">
        <v>9</v>
      </c>
      <c r="J156" s="65">
        <v>15</v>
      </c>
      <c r="K156" s="64">
        <v>21</v>
      </c>
      <c r="L156" s="66">
        <v>14</v>
      </c>
    </row>
    <row r="157" spans="2:12" ht="14.25">
      <c r="B157" s="118" t="s">
        <v>161</v>
      </c>
      <c r="C157" s="100">
        <v>7</v>
      </c>
      <c r="D157" s="72">
        <v>1</v>
      </c>
      <c r="E157" s="100">
        <v>7</v>
      </c>
      <c r="F157" s="66">
        <v>4</v>
      </c>
      <c r="G157" s="100">
        <f t="shared" si="1"/>
        <v>19</v>
      </c>
      <c r="H157" s="40" t="s">
        <v>169</v>
      </c>
      <c r="I157" s="64">
        <v>10</v>
      </c>
      <c r="J157" s="65">
        <v>23</v>
      </c>
      <c r="K157" s="64">
        <v>23</v>
      </c>
      <c r="L157" s="66">
        <v>32</v>
      </c>
    </row>
    <row r="158" spans="2:12" ht="14.25">
      <c r="B158" s="134" t="s">
        <v>162</v>
      </c>
      <c r="C158" s="132">
        <v>54</v>
      </c>
      <c r="D158" s="133">
        <v>27</v>
      </c>
      <c r="E158" s="132">
        <v>18</v>
      </c>
      <c r="F158" s="131">
        <v>14</v>
      </c>
      <c r="G158" s="132">
        <f t="shared" si="1"/>
        <v>113</v>
      </c>
      <c r="H158" s="40" t="s">
        <v>155</v>
      </c>
      <c r="I158" s="64">
        <v>12</v>
      </c>
      <c r="J158" s="65">
        <v>15</v>
      </c>
      <c r="K158" s="64">
        <v>9</v>
      </c>
      <c r="L158" s="66">
        <v>9</v>
      </c>
    </row>
    <row r="159" spans="2:12" ht="14.25">
      <c r="B159" s="118" t="s">
        <v>163</v>
      </c>
      <c r="C159" s="100">
        <v>2</v>
      </c>
      <c r="D159" s="72">
        <v>6</v>
      </c>
      <c r="E159" s="100">
        <v>2</v>
      </c>
      <c r="F159" s="66">
        <v>8</v>
      </c>
      <c r="G159" s="100">
        <f t="shared" si="1"/>
        <v>18</v>
      </c>
      <c r="H159" s="40" t="s">
        <v>165</v>
      </c>
      <c r="I159" s="64">
        <v>17</v>
      </c>
      <c r="J159" s="65">
        <v>7</v>
      </c>
      <c r="K159" s="64">
        <v>9</v>
      </c>
      <c r="L159" s="66">
        <v>7</v>
      </c>
    </row>
    <row r="160" spans="2:12" ht="14.25">
      <c r="B160" s="134" t="s">
        <v>164</v>
      </c>
      <c r="C160" s="132">
        <v>1</v>
      </c>
      <c r="D160" s="133">
        <v>5</v>
      </c>
      <c r="E160" s="132">
        <v>5</v>
      </c>
      <c r="F160" s="131">
        <v>1</v>
      </c>
      <c r="G160" s="132">
        <f t="shared" si="1"/>
        <v>12</v>
      </c>
      <c r="H160" s="40" t="s">
        <v>167</v>
      </c>
      <c r="I160" s="64">
        <v>20</v>
      </c>
      <c r="J160" s="65">
        <v>36</v>
      </c>
      <c r="K160" s="64">
        <v>29</v>
      </c>
      <c r="L160" s="66">
        <v>19</v>
      </c>
    </row>
    <row r="161" spans="2:12" ht="14.25">
      <c r="B161" s="118" t="s">
        <v>165</v>
      </c>
      <c r="C161" s="100">
        <v>17</v>
      </c>
      <c r="D161" s="72">
        <v>7</v>
      </c>
      <c r="E161" s="100">
        <v>9</v>
      </c>
      <c r="F161" s="66">
        <v>7</v>
      </c>
      <c r="G161" s="100">
        <f t="shared" si="1"/>
        <v>40</v>
      </c>
      <c r="H161" s="40" t="s">
        <v>156</v>
      </c>
      <c r="I161" s="64">
        <v>27</v>
      </c>
      <c r="J161" s="65">
        <v>15</v>
      </c>
      <c r="K161" s="64">
        <v>9</v>
      </c>
      <c r="L161" s="66">
        <v>12</v>
      </c>
    </row>
    <row r="162" spans="2:12" ht="14.25">
      <c r="B162" s="134" t="s">
        <v>166</v>
      </c>
      <c r="C162" s="132">
        <v>0</v>
      </c>
      <c r="D162" s="133">
        <v>10</v>
      </c>
      <c r="E162" s="132">
        <v>12</v>
      </c>
      <c r="F162" s="131">
        <v>5</v>
      </c>
      <c r="G162" s="132">
        <f t="shared" si="1"/>
        <v>27</v>
      </c>
      <c r="H162" s="40" t="s">
        <v>151</v>
      </c>
      <c r="I162" s="64">
        <v>30</v>
      </c>
      <c r="J162" s="65">
        <v>20</v>
      </c>
      <c r="K162" s="64">
        <v>17</v>
      </c>
      <c r="L162" s="66">
        <v>16</v>
      </c>
    </row>
    <row r="163" spans="2:12" ht="14.25">
      <c r="B163" s="118" t="s">
        <v>167</v>
      </c>
      <c r="C163" s="100">
        <v>20</v>
      </c>
      <c r="D163" s="72">
        <v>36</v>
      </c>
      <c r="E163" s="100">
        <v>29</v>
      </c>
      <c r="F163" s="66">
        <v>19</v>
      </c>
      <c r="G163" s="100">
        <f t="shared" si="1"/>
        <v>104</v>
      </c>
      <c r="H163" s="40" t="s">
        <v>152</v>
      </c>
      <c r="I163" s="64">
        <v>31</v>
      </c>
      <c r="J163" s="65">
        <v>18</v>
      </c>
      <c r="K163" s="64">
        <v>21</v>
      </c>
      <c r="L163" s="66">
        <v>17</v>
      </c>
    </row>
    <row r="164" spans="2:12" ht="14.25">
      <c r="B164" s="134" t="s">
        <v>168</v>
      </c>
      <c r="C164" s="132">
        <v>2</v>
      </c>
      <c r="D164" s="133">
        <v>2</v>
      </c>
      <c r="E164" s="132">
        <v>7</v>
      </c>
      <c r="F164" s="131">
        <v>4</v>
      </c>
      <c r="G164" s="132">
        <f t="shared" si="1"/>
        <v>15</v>
      </c>
      <c r="H164" s="40" t="s">
        <v>153</v>
      </c>
      <c r="I164" s="64">
        <v>39</v>
      </c>
      <c r="J164" s="65">
        <v>29</v>
      </c>
      <c r="K164" s="64">
        <v>20</v>
      </c>
      <c r="L164" s="66">
        <v>13</v>
      </c>
    </row>
    <row r="165" spans="2:12" ht="14.25">
      <c r="B165" s="121" t="s">
        <v>169</v>
      </c>
      <c r="C165" s="122">
        <v>10</v>
      </c>
      <c r="D165" s="78">
        <v>23</v>
      </c>
      <c r="E165" s="122">
        <v>23</v>
      </c>
      <c r="F165" s="123">
        <v>32</v>
      </c>
      <c r="G165" s="122">
        <f t="shared" si="1"/>
        <v>88</v>
      </c>
      <c r="H165" s="40" t="s">
        <v>162</v>
      </c>
      <c r="I165" s="64">
        <v>54</v>
      </c>
      <c r="J165" s="65">
        <v>27</v>
      </c>
      <c r="K165" s="64">
        <v>18</v>
      </c>
      <c r="L165" s="66">
        <v>14</v>
      </c>
    </row>
    <row r="166" spans="2:6" ht="14.25">
      <c r="B166" s="124"/>
      <c r="C166" s="125"/>
      <c r="D166" s="126"/>
      <c r="E166" s="125"/>
      <c r="F166" s="125"/>
    </row>
    <row r="168" ht="14.25">
      <c r="B168" s="12" t="s">
        <v>76</v>
      </c>
    </row>
    <row r="201" spans="2:13" ht="15">
      <c r="B201" s="117" t="s">
        <v>215</v>
      </c>
      <c r="C201" s="141" t="s">
        <v>229</v>
      </c>
      <c r="D201" s="142" t="s">
        <v>230</v>
      </c>
      <c r="E201" s="143" t="s">
        <v>231</v>
      </c>
      <c r="F201" s="145" t="s">
        <v>232</v>
      </c>
      <c r="G201" s="144" t="s">
        <v>228</v>
      </c>
      <c r="I201" s="40" t="s">
        <v>163</v>
      </c>
      <c r="J201" s="72">
        <v>1</v>
      </c>
      <c r="K201" s="72">
        <v>2</v>
      </c>
      <c r="L201" s="72">
        <v>6</v>
      </c>
      <c r="M201" s="73">
        <v>5</v>
      </c>
    </row>
    <row r="202" spans="2:13" ht="14.25">
      <c r="B202" s="119" t="s">
        <v>151</v>
      </c>
      <c r="C202" s="112">
        <v>32</v>
      </c>
      <c r="D202" s="85">
        <v>19</v>
      </c>
      <c r="E202" s="112">
        <v>12</v>
      </c>
      <c r="F202" s="86">
        <v>10</v>
      </c>
      <c r="G202" s="111">
        <f>SUM(C202:F202)</f>
        <v>73</v>
      </c>
      <c r="I202" s="40" t="s">
        <v>169</v>
      </c>
      <c r="J202" s="72">
        <v>1</v>
      </c>
      <c r="K202" s="72">
        <v>16</v>
      </c>
      <c r="L202" s="72">
        <v>5</v>
      </c>
      <c r="M202" s="73">
        <v>11</v>
      </c>
    </row>
    <row r="203" spans="2:13" ht="14.25">
      <c r="B203" s="134" t="s">
        <v>152</v>
      </c>
      <c r="C203" s="135">
        <v>11</v>
      </c>
      <c r="D203" s="133">
        <v>11</v>
      </c>
      <c r="E203" s="135">
        <v>9</v>
      </c>
      <c r="F203" s="136">
        <v>6</v>
      </c>
      <c r="G203" s="132">
        <f aca="true" t="shared" si="2" ref="G203:G220">SUM(C203:F203)</f>
        <v>37</v>
      </c>
      <c r="I203" s="40" t="s">
        <v>161</v>
      </c>
      <c r="J203" s="72">
        <v>2</v>
      </c>
      <c r="K203" s="72">
        <v>6</v>
      </c>
      <c r="L203" s="72">
        <v>10</v>
      </c>
      <c r="M203" s="73">
        <v>3</v>
      </c>
    </row>
    <row r="204" spans="2:13" ht="14.25">
      <c r="B204" s="118" t="s">
        <v>153</v>
      </c>
      <c r="C204" s="101">
        <v>57</v>
      </c>
      <c r="D204" s="72">
        <v>23</v>
      </c>
      <c r="E204" s="101">
        <v>18</v>
      </c>
      <c r="F204" s="73">
        <v>10</v>
      </c>
      <c r="G204" s="100">
        <f t="shared" si="2"/>
        <v>108</v>
      </c>
      <c r="I204" s="70" t="s">
        <v>166</v>
      </c>
      <c r="J204" s="74">
        <v>3</v>
      </c>
      <c r="K204" s="74">
        <v>10</v>
      </c>
      <c r="L204" s="74">
        <v>5</v>
      </c>
      <c r="M204" s="75">
        <v>4</v>
      </c>
    </row>
    <row r="205" spans="2:13" ht="14.25">
      <c r="B205" s="134" t="s">
        <v>154</v>
      </c>
      <c r="C205" s="135">
        <v>16</v>
      </c>
      <c r="D205" s="133">
        <v>24</v>
      </c>
      <c r="E205" s="135">
        <v>20</v>
      </c>
      <c r="F205" s="136">
        <v>30</v>
      </c>
      <c r="G205" s="132">
        <f t="shared" si="2"/>
        <v>90</v>
      </c>
      <c r="I205" s="70" t="s">
        <v>164</v>
      </c>
      <c r="J205" s="74">
        <v>5</v>
      </c>
      <c r="K205" s="74">
        <v>7</v>
      </c>
      <c r="L205" s="74">
        <v>5</v>
      </c>
      <c r="M205" s="75">
        <v>10</v>
      </c>
    </row>
    <row r="206" spans="2:13" ht="14.25">
      <c r="B206" s="118" t="s">
        <v>155</v>
      </c>
      <c r="C206" s="101">
        <v>15</v>
      </c>
      <c r="D206" s="72">
        <v>10</v>
      </c>
      <c r="E206" s="101">
        <v>20</v>
      </c>
      <c r="F206" s="73">
        <v>14</v>
      </c>
      <c r="G206" s="100">
        <f t="shared" si="2"/>
        <v>59</v>
      </c>
      <c r="I206" s="40" t="s">
        <v>159</v>
      </c>
      <c r="J206" s="72">
        <v>8</v>
      </c>
      <c r="K206" s="72">
        <v>6</v>
      </c>
      <c r="L206" s="72">
        <v>8</v>
      </c>
      <c r="M206" s="73">
        <v>5</v>
      </c>
    </row>
    <row r="207" spans="2:13" ht="14.25">
      <c r="B207" s="134" t="s">
        <v>156</v>
      </c>
      <c r="C207" s="135">
        <v>11</v>
      </c>
      <c r="D207" s="133">
        <v>2</v>
      </c>
      <c r="E207" s="135">
        <v>8</v>
      </c>
      <c r="F207" s="136">
        <v>4</v>
      </c>
      <c r="G207" s="132">
        <f t="shared" si="2"/>
        <v>25</v>
      </c>
      <c r="I207" s="70" t="s">
        <v>160</v>
      </c>
      <c r="J207" s="74">
        <v>9</v>
      </c>
      <c r="K207" s="74">
        <v>10</v>
      </c>
      <c r="L207" s="74">
        <v>5</v>
      </c>
      <c r="M207" s="75">
        <v>15</v>
      </c>
    </row>
    <row r="208" spans="2:13" ht="14.25">
      <c r="B208" s="118" t="s">
        <v>157</v>
      </c>
      <c r="C208" s="101">
        <v>22</v>
      </c>
      <c r="D208" s="72">
        <v>48</v>
      </c>
      <c r="E208" s="101">
        <v>36</v>
      </c>
      <c r="F208" s="73">
        <v>27</v>
      </c>
      <c r="G208" s="100">
        <f t="shared" si="2"/>
        <v>133</v>
      </c>
      <c r="I208" s="70" t="s">
        <v>150</v>
      </c>
      <c r="J208" s="74">
        <v>9</v>
      </c>
      <c r="K208" s="74">
        <v>13</v>
      </c>
      <c r="L208" s="74">
        <v>40</v>
      </c>
      <c r="M208" s="75">
        <v>56</v>
      </c>
    </row>
    <row r="209" spans="2:13" ht="14.25">
      <c r="B209" s="134" t="s">
        <v>158</v>
      </c>
      <c r="C209" s="135">
        <v>11</v>
      </c>
      <c r="D209" s="133">
        <v>18</v>
      </c>
      <c r="E209" s="135">
        <v>28</v>
      </c>
      <c r="F209" s="136">
        <v>22</v>
      </c>
      <c r="G209" s="132">
        <f t="shared" si="2"/>
        <v>79</v>
      </c>
      <c r="I209" s="40" t="s">
        <v>165</v>
      </c>
      <c r="J209" s="72">
        <v>10</v>
      </c>
      <c r="K209" s="72">
        <v>9</v>
      </c>
      <c r="L209" s="72">
        <v>8</v>
      </c>
      <c r="M209" s="73">
        <v>12</v>
      </c>
    </row>
    <row r="210" spans="2:13" ht="14.25">
      <c r="B210" s="118" t="s">
        <v>159</v>
      </c>
      <c r="C210" s="101">
        <v>8</v>
      </c>
      <c r="D210" s="72">
        <v>6</v>
      </c>
      <c r="E210" s="101">
        <v>8</v>
      </c>
      <c r="F210" s="73">
        <v>5</v>
      </c>
      <c r="G210" s="100">
        <f t="shared" si="2"/>
        <v>27</v>
      </c>
      <c r="I210" s="70" t="s">
        <v>152</v>
      </c>
      <c r="J210" s="74">
        <v>11</v>
      </c>
      <c r="K210" s="74">
        <v>11</v>
      </c>
      <c r="L210" s="74">
        <v>9</v>
      </c>
      <c r="M210" s="75">
        <v>6</v>
      </c>
    </row>
    <row r="211" spans="2:13" ht="14.25">
      <c r="B211" s="134" t="s">
        <v>160</v>
      </c>
      <c r="C211" s="135">
        <v>9</v>
      </c>
      <c r="D211" s="133">
        <v>10</v>
      </c>
      <c r="E211" s="135">
        <v>5</v>
      </c>
      <c r="F211" s="136">
        <v>15</v>
      </c>
      <c r="G211" s="132">
        <f t="shared" si="2"/>
        <v>39</v>
      </c>
      <c r="I211" s="70" t="s">
        <v>156</v>
      </c>
      <c r="J211" s="74">
        <v>11</v>
      </c>
      <c r="K211" s="74">
        <v>2</v>
      </c>
      <c r="L211" s="74">
        <v>8</v>
      </c>
      <c r="M211" s="75">
        <v>4</v>
      </c>
    </row>
    <row r="212" spans="2:13" ht="14.25">
      <c r="B212" s="118" t="s">
        <v>161</v>
      </c>
      <c r="C212" s="101">
        <v>2</v>
      </c>
      <c r="D212" s="72">
        <v>6</v>
      </c>
      <c r="E212" s="101">
        <v>10</v>
      </c>
      <c r="F212" s="73">
        <v>3</v>
      </c>
      <c r="G212" s="100">
        <f t="shared" si="2"/>
        <v>21</v>
      </c>
      <c r="I212" s="70" t="s">
        <v>158</v>
      </c>
      <c r="J212" s="74">
        <v>11</v>
      </c>
      <c r="K212" s="74">
        <v>18</v>
      </c>
      <c r="L212" s="74">
        <v>28</v>
      </c>
      <c r="M212" s="75">
        <v>22</v>
      </c>
    </row>
    <row r="213" spans="2:13" ht="14.25">
      <c r="B213" s="134" t="s">
        <v>162</v>
      </c>
      <c r="C213" s="135">
        <v>20</v>
      </c>
      <c r="D213" s="133">
        <v>12</v>
      </c>
      <c r="E213" s="135">
        <v>9</v>
      </c>
      <c r="F213" s="136">
        <v>8</v>
      </c>
      <c r="G213" s="132">
        <f t="shared" si="2"/>
        <v>49</v>
      </c>
      <c r="I213" s="40" t="s">
        <v>167</v>
      </c>
      <c r="J213" s="72">
        <v>14</v>
      </c>
      <c r="K213" s="72">
        <v>10</v>
      </c>
      <c r="L213" s="72">
        <v>5</v>
      </c>
      <c r="M213" s="73">
        <v>11</v>
      </c>
    </row>
    <row r="214" spans="2:13" ht="14.25">
      <c r="B214" s="118" t="s">
        <v>163</v>
      </c>
      <c r="C214" s="101">
        <v>1</v>
      </c>
      <c r="D214" s="72">
        <v>2</v>
      </c>
      <c r="E214" s="101">
        <v>6</v>
      </c>
      <c r="F214" s="73">
        <v>5</v>
      </c>
      <c r="G214" s="100">
        <f t="shared" si="2"/>
        <v>14</v>
      </c>
      <c r="I214" s="40" t="s">
        <v>155</v>
      </c>
      <c r="J214" s="72">
        <v>15</v>
      </c>
      <c r="K214" s="72">
        <v>10</v>
      </c>
      <c r="L214" s="72">
        <v>20</v>
      </c>
      <c r="M214" s="73">
        <v>14</v>
      </c>
    </row>
    <row r="215" spans="2:13" ht="14.25">
      <c r="B215" s="134" t="s">
        <v>164</v>
      </c>
      <c r="C215" s="135">
        <v>5</v>
      </c>
      <c r="D215" s="133">
        <v>7</v>
      </c>
      <c r="E215" s="135">
        <v>5</v>
      </c>
      <c r="F215" s="136">
        <v>10</v>
      </c>
      <c r="G215" s="132">
        <f t="shared" si="2"/>
        <v>27</v>
      </c>
      <c r="I215" s="70" t="s">
        <v>154</v>
      </c>
      <c r="J215" s="74">
        <v>16</v>
      </c>
      <c r="K215" s="74">
        <v>24</v>
      </c>
      <c r="L215" s="74">
        <v>20</v>
      </c>
      <c r="M215" s="75">
        <v>30</v>
      </c>
    </row>
    <row r="216" spans="2:13" ht="14.25">
      <c r="B216" s="118" t="s">
        <v>165</v>
      </c>
      <c r="C216" s="101">
        <v>10</v>
      </c>
      <c r="D216" s="72">
        <v>9</v>
      </c>
      <c r="E216" s="101">
        <v>8</v>
      </c>
      <c r="F216" s="73">
        <v>12</v>
      </c>
      <c r="G216" s="100">
        <f t="shared" si="2"/>
        <v>39</v>
      </c>
      <c r="I216" s="70" t="s">
        <v>162</v>
      </c>
      <c r="J216" s="74">
        <v>20</v>
      </c>
      <c r="K216" s="74">
        <v>12</v>
      </c>
      <c r="L216" s="74">
        <v>9</v>
      </c>
      <c r="M216" s="75">
        <v>8</v>
      </c>
    </row>
    <row r="217" spans="2:13" ht="14.25">
      <c r="B217" s="134" t="s">
        <v>166</v>
      </c>
      <c r="C217" s="135">
        <v>3</v>
      </c>
      <c r="D217" s="133">
        <v>10</v>
      </c>
      <c r="E217" s="135">
        <v>5</v>
      </c>
      <c r="F217" s="136">
        <v>4</v>
      </c>
      <c r="G217" s="132">
        <f t="shared" si="2"/>
        <v>22</v>
      </c>
      <c r="I217" s="40" t="s">
        <v>157</v>
      </c>
      <c r="J217" s="72">
        <v>22</v>
      </c>
      <c r="K217" s="72">
        <v>48</v>
      </c>
      <c r="L217" s="72">
        <v>36</v>
      </c>
      <c r="M217" s="73">
        <v>27</v>
      </c>
    </row>
    <row r="218" spans="2:13" ht="14.25">
      <c r="B218" s="118" t="s">
        <v>167</v>
      </c>
      <c r="C218" s="101">
        <v>14</v>
      </c>
      <c r="D218" s="72">
        <v>10</v>
      </c>
      <c r="E218" s="101">
        <v>5</v>
      </c>
      <c r="F218" s="73">
        <v>11</v>
      </c>
      <c r="G218" s="100">
        <f t="shared" si="2"/>
        <v>40</v>
      </c>
      <c r="I218" s="70" t="s">
        <v>168</v>
      </c>
      <c r="J218" s="74">
        <v>31</v>
      </c>
      <c r="K218" s="74">
        <v>32</v>
      </c>
      <c r="L218" s="74">
        <v>31</v>
      </c>
      <c r="M218" s="75">
        <v>25</v>
      </c>
    </row>
    <row r="219" spans="2:13" ht="14.25">
      <c r="B219" s="134" t="s">
        <v>168</v>
      </c>
      <c r="C219" s="135">
        <v>31</v>
      </c>
      <c r="D219" s="133">
        <v>32</v>
      </c>
      <c r="E219" s="135">
        <v>31</v>
      </c>
      <c r="F219" s="136">
        <v>25</v>
      </c>
      <c r="G219" s="132">
        <f t="shared" si="2"/>
        <v>119</v>
      </c>
      <c r="I219" s="40" t="s">
        <v>151</v>
      </c>
      <c r="J219" s="72">
        <v>32</v>
      </c>
      <c r="K219" s="72">
        <v>19</v>
      </c>
      <c r="L219" s="72">
        <v>12</v>
      </c>
      <c r="M219" s="73">
        <v>10</v>
      </c>
    </row>
    <row r="220" spans="2:13" ht="14.25">
      <c r="B220" s="121" t="s">
        <v>169</v>
      </c>
      <c r="C220" s="102">
        <v>1</v>
      </c>
      <c r="D220" s="78">
        <v>16</v>
      </c>
      <c r="E220" s="102">
        <v>5</v>
      </c>
      <c r="F220" s="79">
        <v>11</v>
      </c>
      <c r="G220" s="122">
        <f t="shared" si="2"/>
        <v>33</v>
      </c>
      <c r="I220" s="43" t="s">
        <v>153</v>
      </c>
      <c r="J220" s="78">
        <v>57</v>
      </c>
      <c r="K220" s="78">
        <v>23</v>
      </c>
      <c r="L220" s="78">
        <v>18</v>
      </c>
      <c r="M220" s="79">
        <v>10</v>
      </c>
    </row>
    <row r="221" spans="2:6" ht="14.25">
      <c r="B221" s="124"/>
      <c r="C221" s="126"/>
      <c r="D221" s="126"/>
      <c r="E221" s="126"/>
      <c r="F221" s="126"/>
    </row>
    <row r="223" ht="14.25">
      <c r="B223" s="12" t="s">
        <v>19</v>
      </c>
    </row>
    <row r="224" ht="14.25">
      <c r="B224" s="12"/>
    </row>
    <row r="245" spans="2:5" ht="14.25">
      <c r="B245" s="39"/>
      <c r="C245" s="3"/>
      <c r="D245" s="7" t="s">
        <v>3</v>
      </c>
      <c r="E245" s="22" t="s">
        <v>1</v>
      </c>
    </row>
    <row r="246" spans="2:5" ht="14.25">
      <c r="B246" s="39"/>
      <c r="C246" s="3"/>
      <c r="D246" s="8"/>
      <c r="E246" s="23"/>
    </row>
    <row r="247" spans="2:5" ht="14.25">
      <c r="B247" s="47" t="s">
        <v>16</v>
      </c>
      <c r="C247" s="16"/>
      <c r="D247" s="6">
        <v>263</v>
      </c>
      <c r="E247" s="36">
        <f>D247*100/309</f>
        <v>85.11326860841424</v>
      </c>
    </row>
    <row r="248" spans="2:5" ht="14.25">
      <c r="B248" s="47" t="s">
        <v>17</v>
      </c>
      <c r="C248" s="16"/>
      <c r="D248" s="6">
        <v>43</v>
      </c>
      <c r="E248" s="36">
        <f>D248*100/309</f>
        <v>13.915857605177994</v>
      </c>
    </row>
    <row r="249" spans="2:5" ht="14.25">
      <c r="B249" s="47" t="s">
        <v>18</v>
      </c>
      <c r="C249" s="16"/>
      <c r="D249" s="6">
        <v>3</v>
      </c>
      <c r="E249" s="36">
        <f>D249*100/309</f>
        <v>0.970873786407767</v>
      </c>
    </row>
    <row r="250" spans="2:5" ht="14.25">
      <c r="B250" s="43"/>
      <c r="C250" s="5"/>
      <c r="D250" s="9"/>
      <c r="E250" s="26"/>
    </row>
    <row r="251" spans="2:5" ht="15">
      <c r="B251" s="60" t="s">
        <v>73</v>
      </c>
      <c r="C251" s="5"/>
      <c r="D251" s="19">
        <f>SUM(D247:D250)</f>
        <v>309</v>
      </c>
      <c r="E251" s="34">
        <f>SUM(E247:E250)</f>
        <v>100</v>
      </c>
    </row>
    <row r="252" spans="2:4" ht="14.25">
      <c r="B252" s="42"/>
      <c r="C252" s="4"/>
      <c r="D252" s="25"/>
    </row>
    <row r="253" spans="2:4" ht="14.25">
      <c r="B253" s="42"/>
      <c r="C253" s="4"/>
      <c r="D253" s="25"/>
    </row>
    <row r="254" spans="2:4" ht="14.25">
      <c r="B254" s="42"/>
      <c r="C254" s="4"/>
      <c r="D254" s="25"/>
    </row>
    <row r="255" spans="2:4" ht="14.25">
      <c r="B255" s="42"/>
      <c r="C255" s="4"/>
      <c r="D255" s="25"/>
    </row>
    <row r="256" spans="2:4" ht="14.25">
      <c r="B256" s="42"/>
      <c r="C256" s="4"/>
      <c r="D256" s="25"/>
    </row>
    <row r="257" spans="2:4" ht="14.25">
      <c r="B257" s="42"/>
      <c r="C257" s="4"/>
      <c r="D257" s="25"/>
    </row>
    <row r="258" spans="2:4" ht="14.25">
      <c r="B258" s="42"/>
      <c r="C258" s="4"/>
      <c r="D258" s="25"/>
    </row>
    <row r="259" spans="2:4" ht="14.25">
      <c r="B259" s="42"/>
      <c r="C259" s="4"/>
      <c r="D259" s="25"/>
    </row>
    <row r="260" spans="2:4" ht="14.25">
      <c r="B260" s="42"/>
      <c r="C260" s="4"/>
      <c r="D260" s="25"/>
    </row>
    <row r="261" spans="2:4" ht="14.25">
      <c r="B261" s="42"/>
      <c r="C261" s="4"/>
      <c r="D261" s="25"/>
    </row>
    <row r="262" spans="2:4" ht="14.25">
      <c r="B262" s="42"/>
      <c r="C262" s="4"/>
      <c r="D262" s="25"/>
    </row>
    <row r="263" spans="2:4" ht="14.25">
      <c r="B263" s="42"/>
      <c r="C263" s="4"/>
      <c r="D263" s="25"/>
    </row>
    <row r="264" spans="2:4" ht="14.25">
      <c r="B264" s="42"/>
      <c r="C264" s="4"/>
      <c r="D264" s="25"/>
    </row>
    <row r="265" spans="2:4" ht="14.25">
      <c r="B265" s="42"/>
      <c r="C265" s="4"/>
      <c r="D265" s="25"/>
    </row>
    <row r="266" spans="2:4" ht="14.25">
      <c r="B266" s="42"/>
      <c r="C266" s="4"/>
      <c r="D266" s="25"/>
    </row>
    <row r="267" spans="2:4" ht="14.25">
      <c r="B267" s="42"/>
      <c r="C267" s="4"/>
      <c r="D267" s="25"/>
    </row>
    <row r="268" spans="2:4" ht="14.25">
      <c r="B268" s="42"/>
      <c r="C268" s="4"/>
      <c r="D268" s="25"/>
    </row>
    <row r="269" spans="2:4" ht="14.25">
      <c r="B269" s="42"/>
      <c r="C269" s="4"/>
      <c r="D269" s="25"/>
    </row>
    <row r="270" spans="2:4" ht="14.25">
      <c r="B270" s="42"/>
      <c r="C270" s="4"/>
      <c r="D270" s="25"/>
    </row>
    <row r="271" spans="2:4" ht="14.25">
      <c r="B271" s="42"/>
      <c r="C271" s="4"/>
      <c r="D271" s="25"/>
    </row>
    <row r="272" spans="2:4" ht="14.25">
      <c r="B272" s="42"/>
      <c r="C272" s="4"/>
      <c r="D272" s="25"/>
    </row>
    <row r="273" spans="2:4" ht="14.25">
      <c r="B273" s="42"/>
      <c r="C273" s="4"/>
      <c r="D273" s="25"/>
    </row>
    <row r="274" spans="2:4" ht="14.25">
      <c r="B274" s="42"/>
      <c r="C274" s="4"/>
      <c r="D274" s="25"/>
    </row>
    <row r="275" spans="2:4" ht="14.25">
      <c r="B275" s="42"/>
      <c r="C275" s="4"/>
      <c r="D275" s="25"/>
    </row>
    <row r="276" spans="2:4" ht="14.25">
      <c r="B276" s="42"/>
      <c r="C276" s="4"/>
      <c r="D276" s="25"/>
    </row>
    <row r="277" spans="2:4" ht="14.25">
      <c r="B277" s="42"/>
      <c r="C277" s="4"/>
      <c r="D277" s="25"/>
    </row>
    <row r="278" spans="2:4" ht="14.25">
      <c r="B278" s="48" t="s">
        <v>77</v>
      </c>
      <c r="C278" s="4"/>
      <c r="D278" s="25"/>
    </row>
    <row r="279" spans="2:4" ht="14.25">
      <c r="B279" s="48" t="s">
        <v>78</v>
      </c>
      <c r="C279" s="4"/>
      <c r="D279" s="25"/>
    </row>
    <row r="280" spans="2:4" ht="14.25">
      <c r="B280" s="42"/>
      <c r="C280" s="4"/>
      <c r="D280" s="25"/>
    </row>
    <row r="281" spans="2:4" ht="14.25">
      <c r="B281" s="42"/>
      <c r="C281" s="4"/>
      <c r="D281" s="25"/>
    </row>
    <row r="282" spans="2:4" ht="14.25">
      <c r="B282" s="42"/>
      <c r="C282" s="4"/>
      <c r="D282" s="25"/>
    </row>
    <row r="283" spans="2:4" ht="14.25">
      <c r="B283" s="42"/>
      <c r="C283" s="4"/>
      <c r="D283" s="25"/>
    </row>
    <row r="284" spans="2:4" ht="14.25">
      <c r="B284" s="42"/>
      <c r="C284" s="4"/>
      <c r="D284" s="25"/>
    </row>
    <row r="285" spans="2:4" ht="14.25">
      <c r="B285" s="42"/>
      <c r="C285" s="4"/>
      <c r="D285" s="25"/>
    </row>
    <row r="286" spans="2:4" ht="14.25">
      <c r="B286" s="42"/>
      <c r="C286" s="4"/>
      <c r="D286" s="25"/>
    </row>
    <row r="287" spans="2:4" ht="14.25">
      <c r="B287" s="42"/>
      <c r="C287" s="4"/>
      <c r="D287" s="25"/>
    </row>
    <row r="288" spans="2:4" ht="14.25">
      <c r="B288" s="42"/>
      <c r="C288" s="4"/>
      <c r="D288" s="25"/>
    </row>
    <row r="289" spans="2:4" ht="14.25">
      <c r="B289" s="42"/>
      <c r="C289" s="4"/>
      <c r="D289" s="25"/>
    </row>
    <row r="290" spans="2:4" ht="14.25">
      <c r="B290" s="42"/>
      <c r="C290" s="4"/>
      <c r="D290" s="25"/>
    </row>
    <row r="291" spans="2:4" ht="14.25">
      <c r="B291" s="42"/>
      <c r="C291" s="4"/>
      <c r="D291" s="25"/>
    </row>
    <row r="292" spans="2:4" ht="14.25">
      <c r="B292" s="42"/>
      <c r="C292" s="4"/>
      <c r="D292" s="25"/>
    </row>
    <row r="293" spans="2:4" ht="14.25">
      <c r="B293" s="42"/>
      <c r="C293" s="4"/>
      <c r="D293" s="25"/>
    </row>
    <row r="294" spans="2:4" ht="14.25">
      <c r="B294" s="42"/>
      <c r="C294" s="4"/>
      <c r="D294" s="25"/>
    </row>
    <row r="295" spans="2:4" ht="14.25">
      <c r="B295" s="42"/>
      <c r="C295" s="4"/>
      <c r="D295" s="25"/>
    </row>
    <row r="296" spans="2:4" ht="14.25">
      <c r="B296" s="42"/>
      <c r="C296" s="4"/>
      <c r="D296" s="25"/>
    </row>
    <row r="297" spans="2:4" ht="14.25">
      <c r="B297" s="42"/>
      <c r="C297" s="4"/>
      <c r="D297" s="25"/>
    </row>
    <row r="298" spans="2:4" ht="14.25">
      <c r="B298" s="42"/>
      <c r="C298" s="4"/>
      <c r="D298" s="25"/>
    </row>
    <row r="299" spans="2:15" ht="14.25">
      <c r="B299" s="42"/>
      <c r="C299" s="4"/>
      <c r="D299" s="25"/>
      <c r="H299" s="49"/>
      <c r="J299" s="39" t="s">
        <v>171</v>
      </c>
      <c r="K299" s="40" t="s">
        <v>172</v>
      </c>
      <c r="L299" s="40" t="s">
        <v>173</v>
      </c>
      <c r="M299" s="40" t="s">
        <v>174</v>
      </c>
      <c r="N299" s="40" t="s">
        <v>175</v>
      </c>
      <c r="O299" s="43" t="s">
        <v>183</v>
      </c>
    </row>
    <row r="300" spans="2:16" ht="14.25">
      <c r="B300" s="42"/>
      <c r="C300" s="4"/>
      <c r="D300" s="25"/>
      <c r="H300" s="49"/>
      <c r="I300" s="38" t="s">
        <v>22</v>
      </c>
      <c r="J300" s="84">
        <v>3</v>
      </c>
      <c r="K300" s="6">
        <v>58</v>
      </c>
      <c r="L300" s="6">
        <v>131</v>
      </c>
      <c r="M300" s="6">
        <v>69</v>
      </c>
      <c r="N300" s="6">
        <v>4</v>
      </c>
      <c r="O300" s="9">
        <v>10</v>
      </c>
      <c r="P300">
        <f>SUM(J300:O300)</f>
        <v>275</v>
      </c>
    </row>
    <row r="301" spans="2:16" ht="14.25">
      <c r="B301" s="42"/>
      <c r="C301" s="4"/>
      <c r="D301" s="25"/>
      <c r="H301" s="49"/>
      <c r="I301" s="38" t="s">
        <v>21</v>
      </c>
      <c r="J301" s="84">
        <v>9</v>
      </c>
      <c r="K301" s="6">
        <v>130</v>
      </c>
      <c r="L301" s="6">
        <v>129</v>
      </c>
      <c r="M301" s="6">
        <v>10</v>
      </c>
      <c r="N301" s="6">
        <v>0</v>
      </c>
      <c r="O301" s="9">
        <v>2</v>
      </c>
      <c r="P301">
        <f>SUM(J301:O301)</f>
        <v>280</v>
      </c>
    </row>
    <row r="302" spans="2:16" ht="14.25">
      <c r="B302" s="92" t="s">
        <v>2</v>
      </c>
      <c r="C302" s="4"/>
      <c r="D302" s="25"/>
      <c r="H302" s="1"/>
      <c r="I302" s="91" t="s">
        <v>20</v>
      </c>
      <c r="J302" s="84">
        <v>23</v>
      </c>
      <c r="K302" s="6">
        <v>128</v>
      </c>
      <c r="L302" s="6">
        <v>96</v>
      </c>
      <c r="M302" s="6">
        <v>26</v>
      </c>
      <c r="N302" s="6">
        <v>2</v>
      </c>
      <c r="O302" s="9">
        <v>12</v>
      </c>
      <c r="P302">
        <f>SUM(J302:O302)</f>
        <v>287</v>
      </c>
    </row>
    <row r="303" spans="2:4" ht="14.25">
      <c r="B303" s="42"/>
      <c r="C303" s="4"/>
      <c r="D303" s="25"/>
    </row>
    <row r="304" spans="2:5" ht="57">
      <c r="B304" s="80"/>
      <c r="C304" s="82" t="s">
        <v>20</v>
      </c>
      <c r="D304" s="82" t="s">
        <v>21</v>
      </c>
      <c r="E304" s="83" t="s">
        <v>22</v>
      </c>
    </row>
    <row r="305" spans="2:5" ht="14.25">
      <c r="B305" s="39" t="s">
        <v>171</v>
      </c>
      <c r="C305" s="84">
        <v>23</v>
      </c>
      <c r="D305" s="84">
        <v>9</v>
      </c>
      <c r="E305" s="84">
        <v>3</v>
      </c>
    </row>
    <row r="306" spans="2:5" ht="14.25">
      <c r="B306" s="40" t="s">
        <v>172</v>
      </c>
      <c r="C306" s="6">
        <v>128</v>
      </c>
      <c r="D306" s="6">
        <v>130</v>
      </c>
      <c r="E306" s="6">
        <v>58</v>
      </c>
    </row>
    <row r="307" spans="2:12" s="81" customFormat="1" ht="15.75" customHeight="1">
      <c r="B307" s="40" t="s">
        <v>173</v>
      </c>
      <c r="C307" s="6">
        <v>96</v>
      </c>
      <c r="D307" s="6">
        <v>129</v>
      </c>
      <c r="E307" s="6">
        <v>131</v>
      </c>
      <c r="F307" s="105"/>
      <c r="J307" s="82" t="s">
        <v>20</v>
      </c>
      <c r="K307" s="82" t="s">
        <v>21</v>
      </c>
      <c r="L307" s="83" t="s">
        <v>22</v>
      </c>
    </row>
    <row r="308" spans="2:12" ht="14.25">
      <c r="B308" s="40" t="s">
        <v>174</v>
      </c>
      <c r="C308" s="6">
        <v>26</v>
      </c>
      <c r="D308" s="6">
        <v>10</v>
      </c>
      <c r="E308" s="6">
        <v>69</v>
      </c>
      <c r="F308" s="14"/>
      <c r="I308" s="39" t="s">
        <v>171</v>
      </c>
      <c r="J308" s="84">
        <v>23</v>
      </c>
      <c r="K308" s="84">
        <v>9</v>
      </c>
      <c r="L308" s="84">
        <v>3</v>
      </c>
    </row>
    <row r="309" spans="2:12" ht="14.25">
      <c r="B309" s="40" t="s">
        <v>175</v>
      </c>
      <c r="C309" s="6">
        <v>2</v>
      </c>
      <c r="D309" s="6">
        <v>0</v>
      </c>
      <c r="E309" s="6">
        <v>4</v>
      </c>
      <c r="F309" s="14"/>
      <c r="I309" s="40" t="s">
        <v>172</v>
      </c>
      <c r="J309" s="6">
        <v>128</v>
      </c>
      <c r="K309" s="6">
        <v>130</v>
      </c>
      <c r="L309" s="6">
        <v>58</v>
      </c>
    </row>
    <row r="310" spans="2:12" ht="14.25">
      <c r="B310" s="43" t="s">
        <v>183</v>
      </c>
      <c r="C310" s="9">
        <v>12</v>
      </c>
      <c r="D310" s="9">
        <v>2</v>
      </c>
      <c r="E310" s="9">
        <v>10</v>
      </c>
      <c r="F310" s="14"/>
      <c r="I310" s="40" t="s">
        <v>173</v>
      </c>
      <c r="J310" s="6">
        <v>96</v>
      </c>
      <c r="K310" s="6">
        <v>129</v>
      </c>
      <c r="L310" s="6">
        <v>131</v>
      </c>
    </row>
    <row r="311" spans="6:12" ht="14.25">
      <c r="F311" s="14"/>
      <c r="I311" s="40" t="s">
        <v>174</v>
      </c>
      <c r="J311" s="6">
        <v>26</v>
      </c>
      <c r="K311" s="6">
        <v>10</v>
      </c>
      <c r="L311" s="6">
        <v>69</v>
      </c>
    </row>
    <row r="312" spans="6:12" ht="14.25">
      <c r="F312" s="14"/>
      <c r="I312" s="40" t="s">
        <v>175</v>
      </c>
      <c r="J312" s="6">
        <v>2</v>
      </c>
      <c r="K312" s="6">
        <v>0</v>
      </c>
      <c r="L312" s="6">
        <v>4</v>
      </c>
    </row>
    <row r="313" spans="6:12" ht="14.25">
      <c r="F313" s="14"/>
      <c r="I313" s="43" t="s">
        <v>183</v>
      </c>
      <c r="J313" s="9">
        <v>12</v>
      </c>
      <c r="K313" s="9">
        <v>2</v>
      </c>
      <c r="L313" s="9">
        <v>10</v>
      </c>
    </row>
    <row r="330" ht="14.25">
      <c r="B330" s="48" t="s">
        <v>214</v>
      </c>
    </row>
    <row r="331" ht="14.25">
      <c r="B331" s="48" t="s">
        <v>2</v>
      </c>
    </row>
    <row r="333" ht="14.25">
      <c r="D333" s="25"/>
    </row>
    <row r="361" spans="2:7" ht="14.25">
      <c r="B361" s="38"/>
      <c r="C361" s="113" t="s">
        <v>209</v>
      </c>
      <c r="D361" s="114" t="s">
        <v>210</v>
      </c>
      <c r="E361" s="113" t="s">
        <v>211</v>
      </c>
      <c r="F361" s="113" t="s">
        <v>212</v>
      </c>
      <c r="G361" s="113" t="s">
        <v>213</v>
      </c>
    </row>
    <row r="362" spans="2:15" ht="14.25">
      <c r="B362" s="39"/>
      <c r="C362" s="8"/>
      <c r="D362" s="27"/>
      <c r="E362" s="97"/>
      <c r="F362" s="97"/>
      <c r="G362" s="97"/>
      <c r="J362" s="113" t="s">
        <v>209</v>
      </c>
      <c r="K362" s="114" t="s">
        <v>210</v>
      </c>
      <c r="L362" s="113" t="s">
        <v>211</v>
      </c>
      <c r="M362" s="113" t="s">
        <v>212</v>
      </c>
      <c r="N362" s="113" t="s">
        <v>213</v>
      </c>
      <c r="O362" s="153" t="s">
        <v>73</v>
      </c>
    </row>
    <row r="363" spans="2:15" ht="14.25">
      <c r="B363" s="40" t="s">
        <v>29</v>
      </c>
      <c r="C363" s="101">
        <v>93</v>
      </c>
      <c r="D363" s="101">
        <v>17</v>
      </c>
      <c r="E363" s="101">
        <v>0</v>
      </c>
      <c r="F363" s="101">
        <v>0</v>
      </c>
      <c r="G363" s="101">
        <v>0</v>
      </c>
      <c r="I363" s="130" t="s">
        <v>234</v>
      </c>
      <c r="J363" s="101">
        <v>23</v>
      </c>
      <c r="K363" s="101">
        <v>4</v>
      </c>
      <c r="L363" s="101">
        <v>2</v>
      </c>
      <c r="M363" s="101">
        <v>1</v>
      </c>
      <c r="N363" s="101">
        <v>1</v>
      </c>
      <c r="O363" s="152">
        <f aca="true" t="shared" si="3" ref="O363:O370">SUM(J363:N363)</f>
        <v>31</v>
      </c>
    </row>
    <row r="364" spans="2:15" ht="14.25">
      <c r="B364" s="40" t="s">
        <v>121</v>
      </c>
      <c r="C364" s="101">
        <v>102</v>
      </c>
      <c r="D364" s="101">
        <v>20</v>
      </c>
      <c r="E364" s="101">
        <v>2</v>
      </c>
      <c r="F364" s="101">
        <v>1</v>
      </c>
      <c r="G364" s="101">
        <v>0</v>
      </c>
      <c r="H364" s="115"/>
      <c r="I364" s="40" t="s">
        <v>235</v>
      </c>
      <c r="J364" s="101">
        <v>69</v>
      </c>
      <c r="K364" s="101">
        <v>9</v>
      </c>
      <c r="L364" s="101">
        <v>8</v>
      </c>
      <c r="M364" s="101">
        <v>1</v>
      </c>
      <c r="N364" s="101">
        <v>0</v>
      </c>
      <c r="O364" s="152">
        <f t="shared" si="3"/>
        <v>87</v>
      </c>
    </row>
    <row r="365" spans="2:15" ht="14.25">
      <c r="B365" s="40" t="s">
        <v>30</v>
      </c>
      <c r="C365" s="101">
        <v>123</v>
      </c>
      <c r="D365" s="101">
        <v>122</v>
      </c>
      <c r="E365" s="101">
        <v>14</v>
      </c>
      <c r="F365" s="101">
        <v>1</v>
      </c>
      <c r="G365" s="101">
        <v>0</v>
      </c>
      <c r="H365" s="116"/>
      <c r="I365" s="40" t="s">
        <v>238</v>
      </c>
      <c r="J365" s="101">
        <v>93</v>
      </c>
      <c r="K365" s="101">
        <v>17</v>
      </c>
      <c r="L365" s="101">
        <v>0</v>
      </c>
      <c r="M365" s="101">
        <v>0</v>
      </c>
      <c r="N365" s="101">
        <v>0</v>
      </c>
      <c r="O365" s="152">
        <f t="shared" si="3"/>
        <v>110</v>
      </c>
    </row>
    <row r="366" spans="2:15" ht="14.25">
      <c r="B366" s="40" t="s">
        <v>31</v>
      </c>
      <c r="C366" s="101">
        <v>48</v>
      </c>
      <c r="D366" s="101">
        <v>163</v>
      </c>
      <c r="E366" s="101">
        <v>48</v>
      </c>
      <c r="F366" s="101">
        <v>2</v>
      </c>
      <c r="G366" s="101">
        <v>0</v>
      </c>
      <c r="H366" s="116"/>
      <c r="I366" s="40" t="s">
        <v>121</v>
      </c>
      <c r="J366" s="101">
        <v>102</v>
      </c>
      <c r="K366" s="101">
        <v>20</v>
      </c>
      <c r="L366" s="101">
        <v>2</v>
      </c>
      <c r="M366" s="101">
        <v>1</v>
      </c>
      <c r="N366" s="101">
        <v>0</v>
      </c>
      <c r="O366" s="152">
        <f t="shared" si="3"/>
        <v>125</v>
      </c>
    </row>
    <row r="367" spans="2:15" ht="14.25">
      <c r="B367" s="40" t="s">
        <v>122</v>
      </c>
      <c r="C367" s="101">
        <v>97</v>
      </c>
      <c r="D367" s="101">
        <v>54</v>
      </c>
      <c r="E367" s="101">
        <v>16</v>
      </c>
      <c r="F367" s="101">
        <v>0</v>
      </c>
      <c r="G367" s="101">
        <v>0</v>
      </c>
      <c r="H367" s="116"/>
      <c r="I367" s="40" t="s">
        <v>236</v>
      </c>
      <c r="J367" s="101">
        <v>97</v>
      </c>
      <c r="K367" s="101">
        <v>54</v>
      </c>
      <c r="L367" s="101">
        <v>16</v>
      </c>
      <c r="M367" s="101">
        <v>0</v>
      </c>
      <c r="N367" s="101">
        <v>0</v>
      </c>
      <c r="O367" s="152">
        <f t="shared" si="3"/>
        <v>167</v>
      </c>
    </row>
    <row r="368" spans="2:15" ht="14.25">
      <c r="B368" s="40" t="s">
        <v>32</v>
      </c>
      <c r="C368" s="101">
        <v>69</v>
      </c>
      <c r="D368" s="101">
        <v>9</v>
      </c>
      <c r="E368" s="101">
        <v>8</v>
      </c>
      <c r="F368" s="101">
        <v>1</v>
      </c>
      <c r="G368" s="101">
        <v>0</v>
      </c>
      <c r="H368" s="116"/>
      <c r="I368" s="40" t="s">
        <v>123</v>
      </c>
      <c r="J368" s="101">
        <v>102</v>
      </c>
      <c r="K368" s="101">
        <v>91</v>
      </c>
      <c r="L368" s="101">
        <v>24</v>
      </c>
      <c r="M368" s="101">
        <v>4</v>
      </c>
      <c r="N368" s="101">
        <v>7</v>
      </c>
      <c r="O368" s="152">
        <f t="shared" si="3"/>
        <v>228</v>
      </c>
    </row>
    <row r="369" spans="2:15" ht="14.25">
      <c r="B369" s="40" t="s">
        <v>123</v>
      </c>
      <c r="C369" s="101">
        <v>102</v>
      </c>
      <c r="D369" s="101">
        <v>91</v>
      </c>
      <c r="E369" s="101">
        <v>24</v>
      </c>
      <c r="F369" s="101">
        <v>4</v>
      </c>
      <c r="G369" s="101">
        <v>7</v>
      </c>
      <c r="H369" s="116"/>
      <c r="I369" s="40" t="s">
        <v>237</v>
      </c>
      <c r="J369" s="101">
        <v>123</v>
      </c>
      <c r="K369" s="101">
        <v>122</v>
      </c>
      <c r="L369" s="101">
        <v>14</v>
      </c>
      <c r="M369" s="101">
        <v>1</v>
      </c>
      <c r="N369" s="101">
        <v>0</v>
      </c>
      <c r="O369" s="152">
        <f t="shared" si="3"/>
        <v>260</v>
      </c>
    </row>
    <row r="370" spans="2:15" ht="14.25">
      <c r="B370" s="130" t="s">
        <v>226</v>
      </c>
      <c r="C370" s="101">
        <v>23</v>
      </c>
      <c r="D370" s="101">
        <v>4</v>
      </c>
      <c r="E370" s="101">
        <v>2</v>
      </c>
      <c r="F370" s="101">
        <v>1</v>
      </c>
      <c r="G370" s="101">
        <v>1</v>
      </c>
      <c r="H370" s="116"/>
      <c r="I370" s="40" t="s">
        <v>31</v>
      </c>
      <c r="J370" s="101">
        <v>48</v>
      </c>
      <c r="K370" s="101">
        <v>163</v>
      </c>
      <c r="L370" s="101">
        <v>48</v>
      </c>
      <c r="M370" s="101">
        <v>2</v>
      </c>
      <c r="N370" s="101">
        <v>0</v>
      </c>
      <c r="O370" s="152">
        <f t="shared" si="3"/>
        <v>261</v>
      </c>
    </row>
    <row r="371" spans="2:14" ht="15">
      <c r="B371" s="43"/>
      <c r="C371" s="9"/>
      <c r="D371" s="28"/>
      <c r="E371" s="98"/>
      <c r="F371" s="98"/>
      <c r="G371" s="98"/>
      <c r="H371" s="116"/>
      <c r="J371" s="151"/>
      <c r="K371" s="151"/>
      <c r="L371" s="151"/>
      <c r="M371" s="151"/>
      <c r="N371" s="151"/>
    </row>
    <row r="372" spans="2:8" ht="15">
      <c r="B372" s="60" t="s">
        <v>73</v>
      </c>
      <c r="C372" s="151">
        <f>SUM(C363:C371)</f>
        <v>657</v>
      </c>
      <c r="D372" s="151">
        <f>SUM(D363:D371)</f>
        <v>480</v>
      </c>
      <c r="E372" s="151">
        <f>SUM(E363:E371)</f>
        <v>114</v>
      </c>
      <c r="F372" s="151">
        <f>SUM(F363:F371)</f>
        <v>10</v>
      </c>
      <c r="G372" s="151">
        <f>SUM(G363:G371)</f>
        <v>8</v>
      </c>
      <c r="H372" s="116"/>
    </row>
    <row r="373" ht="14.25">
      <c r="H373" s="116"/>
    </row>
    <row r="374" ht="14.25">
      <c r="H374" s="116"/>
    </row>
    <row r="375" ht="14.25">
      <c r="H375" s="116"/>
    </row>
    <row r="376" ht="14.25">
      <c r="H376" s="116"/>
    </row>
    <row r="377" ht="14.25">
      <c r="H377" s="116"/>
    </row>
    <row r="378" ht="14.25">
      <c r="H378" s="116"/>
    </row>
    <row r="379" ht="14.25">
      <c r="H379" s="116"/>
    </row>
    <row r="380" ht="14.25">
      <c r="H380" s="116"/>
    </row>
    <row r="385" ht="14.25">
      <c r="B385" s="44" t="s">
        <v>28</v>
      </c>
    </row>
    <row r="386" ht="14.25">
      <c r="B386" s="44"/>
    </row>
    <row r="410" spans="2:7" s="81" customFormat="1" ht="25.5">
      <c r="B410" s="80"/>
      <c r="C410" s="83" t="s">
        <v>0</v>
      </c>
      <c r="D410" s="137" t="s">
        <v>1</v>
      </c>
      <c r="E410" s="139" t="s">
        <v>227</v>
      </c>
      <c r="F410" s="138"/>
      <c r="G410" s="138"/>
    </row>
    <row r="411" spans="2:5" ht="14.25">
      <c r="B411" s="39"/>
      <c r="C411" s="8"/>
      <c r="D411" s="30"/>
      <c r="E411" s="6"/>
    </row>
    <row r="412" spans="2:5" ht="14.25">
      <c r="B412" s="40" t="s">
        <v>24</v>
      </c>
      <c r="C412" s="6">
        <v>88</v>
      </c>
      <c r="D412" s="36">
        <f aca="true" t="shared" si="4" ref="D412:D417">C412*100/700</f>
        <v>12.571428571428571</v>
      </c>
      <c r="E412" s="31">
        <f aca="true" t="shared" si="5" ref="E412:E417">C412*100/330</f>
        <v>26.666666666666668</v>
      </c>
    </row>
    <row r="413" spans="2:5" ht="14.25">
      <c r="B413" s="40" t="s">
        <v>25</v>
      </c>
      <c r="C413" s="6">
        <v>57</v>
      </c>
      <c r="D413" s="36">
        <f t="shared" si="4"/>
        <v>8.142857142857142</v>
      </c>
      <c r="E413" s="31">
        <f t="shared" si="5"/>
        <v>17.272727272727273</v>
      </c>
    </row>
    <row r="414" spans="2:5" ht="14.25">
      <c r="B414" s="40" t="s">
        <v>26</v>
      </c>
      <c r="C414" s="6">
        <v>207</v>
      </c>
      <c r="D414" s="36">
        <f t="shared" si="4"/>
        <v>29.571428571428573</v>
      </c>
      <c r="E414" s="31">
        <f t="shared" si="5"/>
        <v>62.72727272727273</v>
      </c>
    </row>
    <row r="415" spans="2:5" ht="14.25">
      <c r="B415" s="40" t="s">
        <v>33</v>
      </c>
      <c r="C415" s="6">
        <v>129</v>
      </c>
      <c r="D415" s="36">
        <f t="shared" si="4"/>
        <v>18.428571428571427</v>
      </c>
      <c r="E415" s="31">
        <f t="shared" si="5"/>
        <v>39.09090909090909</v>
      </c>
    </row>
    <row r="416" spans="2:5" ht="14.25">
      <c r="B416" s="40" t="s">
        <v>23</v>
      </c>
      <c r="C416" s="6">
        <v>174</v>
      </c>
      <c r="D416" s="36">
        <f t="shared" si="4"/>
        <v>24.857142857142858</v>
      </c>
      <c r="E416" s="31">
        <f t="shared" si="5"/>
        <v>52.72727272727273</v>
      </c>
    </row>
    <row r="417" spans="2:5" ht="14.25">
      <c r="B417" s="40" t="s">
        <v>27</v>
      </c>
      <c r="C417" s="6">
        <v>45</v>
      </c>
      <c r="D417" s="36">
        <f t="shared" si="4"/>
        <v>6.428571428571429</v>
      </c>
      <c r="E417" s="31">
        <f t="shared" si="5"/>
        <v>13.636363636363637</v>
      </c>
    </row>
    <row r="418" spans="2:5" ht="14.25">
      <c r="B418" s="40"/>
      <c r="C418" s="6"/>
      <c r="D418" s="31"/>
      <c r="E418" s="6"/>
    </row>
    <row r="419" spans="2:5" ht="15">
      <c r="B419" s="41" t="s">
        <v>73</v>
      </c>
      <c r="C419" s="19">
        <f>SUM(C412:C418)</f>
        <v>700</v>
      </c>
      <c r="D419" s="37">
        <f>SUM(D412:D418)</f>
        <v>100.00000000000001</v>
      </c>
      <c r="E419" s="63"/>
    </row>
    <row r="420" spans="2:5" ht="15">
      <c r="B420" s="42"/>
      <c r="C420" s="20"/>
      <c r="D420" s="58"/>
      <c r="E420" s="87"/>
    </row>
    <row r="421" spans="2:5" ht="15">
      <c r="B421" s="42"/>
      <c r="C421" s="20"/>
      <c r="D421" s="58"/>
      <c r="E421" s="87"/>
    </row>
    <row r="422" spans="2:5" ht="15">
      <c r="B422" s="42"/>
      <c r="C422" s="20"/>
      <c r="D422" s="58"/>
      <c r="E422" s="87"/>
    </row>
    <row r="423" spans="2:5" ht="15">
      <c r="B423" s="42"/>
      <c r="C423" s="20"/>
      <c r="D423" s="58"/>
      <c r="E423" s="87"/>
    </row>
    <row r="424" spans="2:5" ht="15">
      <c r="B424" s="42"/>
      <c r="C424" s="20"/>
      <c r="D424" s="58"/>
      <c r="E424" s="87"/>
    </row>
    <row r="425" spans="2:5" ht="15">
      <c r="B425" s="42"/>
      <c r="C425" s="20"/>
      <c r="D425" s="58"/>
      <c r="E425" s="87"/>
    </row>
    <row r="426" spans="2:5" ht="15">
      <c r="B426" s="42"/>
      <c r="C426" s="20"/>
      <c r="D426" s="58"/>
      <c r="E426" s="87"/>
    </row>
    <row r="427" spans="2:5" ht="15">
      <c r="B427" s="42"/>
      <c r="C427" s="20"/>
      <c r="D427" s="58"/>
      <c r="E427" s="87"/>
    </row>
    <row r="428" spans="2:5" ht="15">
      <c r="B428" s="42"/>
      <c r="C428" s="20"/>
      <c r="D428" s="58"/>
      <c r="E428" s="87"/>
    </row>
    <row r="429" spans="2:5" ht="15">
      <c r="B429" s="42"/>
      <c r="C429" s="20"/>
      <c r="D429" s="58"/>
      <c r="E429" s="87"/>
    </row>
    <row r="430" spans="2:5" ht="15">
      <c r="B430" s="42"/>
      <c r="C430" s="20"/>
      <c r="D430" s="58"/>
      <c r="E430" s="87"/>
    </row>
    <row r="431" spans="2:5" ht="15">
      <c r="B431" s="42"/>
      <c r="C431" s="20"/>
      <c r="D431" s="58"/>
      <c r="E431" s="87"/>
    </row>
    <row r="432" spans="2:5" ht="15">
      <c r="B432" s="42"/>
      <c r="C432" s="20"/>
      <c r="D432" s="58"/>
      <c r="E432" s="87"/>
    </row>
    <row r="433" spans="2:5" ht="15">
      <c r="B433" s="42"/>
      <c r="C433" s="20"/>
      <c r="D433" s="58"/>
      <c r="E433" s="87"/>
    </row>
    <row r="434" spans="2:5" ht="15">
      <c r="B434" s="42"/>
      <c r="C434" s="20"/>
      <c r="D434" s="58"/>
      <c r="E434" s="87"/>
    </row>
    <row r="435" spans="2:5" ht="15">
      <c r="B435" s="42"/>
      <c r="C435" s="20"/>
      <c r="D435" s="58"/>
      <c r="E435" s="87"/>
    </row>
    <row r="436" spans="2:5" ht="15">
      <c r="B436" s="42"/>
      <c r="C436" s="20"/>
      <c r="D436" s="58"/>
      <c r="E436" s="87"/>
    </row>
    <row r="437" spans="2:5" ht="15">
      <c r="B437" s="42"/>
      <c r="C437" s="20"/>
      <c r="D437" s="58"/>
      <c r="E437" s="87"/>
    </row>
    <row r="439" ht="14.25">
      <c r="B439" s="44" t="s">
        <v>176</v>
      </c>
    </row>
    <row r="440" ht="14.25">
      <c r="B440" s="48" t="s">
        <v>177</v>
      </c>
    </row>
    <row r="441" ht="14.25">
      <c r="B441" s="48"/>
    </row>
    <row r="442" ht="14.25">
      <c r="B442" s="48"/>
    </row>
    <row r="443" ht="14.25">
      <c r="B443" s="48"/>
    </row>
    <row r="444" ht="14.25">
      <c r="B444" s="48"/>
    </row>
    <row r="445" ht="14.25">
      <c r="B445" s="48"/>
    </row>
    <row r="446" ht="14.25">
      <c r="B446" s="48"/>
    </row>
    <row r="447" ht="14.25">
      <c r="B447" s="48"/>
    </row>
    <row r="448" ht="14.25">
      <c r="B448" s="48"/>
    </row>
    <row r="449" ht="14.25">
      <c r="B449" s="48"/>
    </row>
    <row r="450" ht="14.25">
      <c r="B450" s="48"/>
    </row>
    <row r="451" ht="14.25">
      <c r="B451" s="48"/>
    </row>
    <row r="452" ht="14.25">
      <c r="B452" s="48"/>
    </row>
    <row r="453" ht="14.25">
      <c r="B453" s="48"/>
    </row>
    <row r="454" ht="14.25">
      <c r="B454" s="48"/>
    </row>
    <row r="455" ht="14.25">
      <c r="B455" s="48"/>
    </row>
    <row r="456" ht="14.25">
      <c r="B456" s="48"/>
    </row>
    <row r="457" ht="14.25">
      <c r="B457" s="48"/>
    </row>
    <row r="458" ht="14.25">
      <c r="B458" s="48"/>
    </row>
    <row r="459" ht="14.25">
      <c r="B459" s="48"/>
    </row>
    <row r="460" ht="14.25">
      <c r="B460" s="48"/>
    </row>
    <row r="461" ht="14.25">
      <c r="B461" s="48"/>
    </row>
    <row r="462" ht="14.25">
      <c r="B462" s="48"/>
    </row>
    <row r="463" ht="14.25">
      <c r="B463" s="48"/>
    </row>
    <row r="464" ht="14.25">
      <c r="B464" s="48"/>
    </row>
    <row r="465" ht="14.25">
      <c r="B465" s="48"/>
    </row>
    <row r="466" ht="14.25">
      <c r="B466" s="48"/>
    </row>
    <row r="467" ht="14.25">
      <c r="B467" s="48"/>
    </row>
    <row r="469" spans="2:4" ht="14.25">
      <c r="B469" s="38"/>
      <c r="C469" s="7" t="s">
        <v>3</v>
      </c>
      <c r="D469" s="22" t="s">
        <v>1</v>
      </c>
    </row>
    <row r="470" spans="2:4" ht="14.25">
      <c r="B470" s="39"/>
      <c r="C470" s="8"/>
      <c r="D470" s="30"/>
    </row>
    <row r="471" spans="2:9" ht="14.25">
      <c r="B471" s="40" t="s">
        <v>117</v>
      </c>
      <c r="C471" s="6">
        <v>165</v>
      </c>
      <c r="D471" s="36">
        <f>C471*100/312</f>
        <v>52.88461538461539</v>
      </c>
      <c r="H471" s="40" t="s">
        <v>117</v>
      </c>
      <c r="I471" s="6">
        <v>165</v>
      </c>
    </row>
    <row r="472" spans="2:9" ht="14.25">
      <c r="B472" s="40">
        <v>2</v>
      </c>
      <c r="C472" s="6">
        <v>25</v>
      </c>
      <c r="D472" s="36">
        <f aca="true" t="shared" si="6" ref="D472:D480">C472*100/312</f>
        <v>8.012820512820513</v>
      </c>
      <c r="H472" s="40">
        <v>2</v>
      </c>
      <c r="I472" s="6">
        <v>25</v>
      </c>
    </row>
    <row r="473" spans="2:9" ht="14.25">
      <c r="B473" s="40">
        <v>3</v>
      </c>
      <c r="C473" s="6">
        <v>29</v>
      </c>
      <c r="D473" s="36">
        <f t="shared" si="6"/>
        <v>9.294871794871796</v>
      </c>
      <c r="H473" s="40">
        <v>3</v>
      </c>
      <c r="I473" s="6">
        <v>29</v>
      </c>
    </row>
    <row r="474" spans="2:9" ht="14.25">
      <c r="B474" s="40">
        <v>4</v>
      </c>
      <c r="C474" s="6">
        <v>17</v>
      </c>
      <c r="D474" s="36">
        <f t="shared" si="6"/>
        <v>5.448717948717949</v>
      </c>
      <c r="H474" s="40">
        <v>4</v>
      </c>
      <c r="I474" s="6">
        <v>17</v>
      </c>
    </row>
    <row r="475" spans="2:9" ht="14.25">
      <c r="B475" s="40">
        <v>5</v>
      </c>
      <c r="C475" s="6">
        <v>16</v>
      </c>
      <c r="D475" s="36">
        <f t="shared" si="6"/>
        <v>5.128205128205129</v>
      </c>
      <c r="H475" s="40">
        <v>5</v>
      </c>
      <c r="I475" s="6">
        <v>16</v>
      </c>
    </row>
    <row r="476" spans="2:9" ht="14.25">
      <c r="B476" s="40">
        <v>6</v>
      </c>
      <c r="C476" s="6">
        <v>9</v>
      </c>
      <c r="D476" s="36">
        <f t="shared" si="6"/>
        <v>2.8846153846153846</v>
      </c>
      <c r="H476" s="40">
        <v>6</v>
      </c>
      <c r="I476" s="6">
        <v>9</v>
      </c>
    </row>
    <row r="477" spans="2:9" ht="14.25">
      <c r="B477" s="40">
        <v>7</v>
      </c>
      <c r="C477" s="6">
        <v>12</v>
      </c>
      <c r="D477" s="36">
        <f t="shared" si="6"/>
        <v>3.8461538461538463</v>
      </c>
      <c r="H477" s="40">
        <v>7</v>
      </c>
      <c r="I477" s="6">
        <v>12</v>
      </c>
    </row>
    <row r="478" spans="2:9" ht="14.25">
      <c r="B478" s="40">
        <v>8</v>
      </c>
      <c r="C478" s="6">
        <v>10</v>
      </c>
      <c r="D478" s="36">
        <f t="shared" si="6"/>
        <v>3.2051282051282053</v>
      </c>
      <c r="H478" s="40">
        <v>8</v>
      </c>
      <c r="I478" s="6">
        <v>10</v>
      </c>
    </row>
    <row r="479" spans="2:9" ht="14.25">
      <c r="B479" s="40">
        <v>9</v>
      </c>
      <c r="C479" s="6">
        <v>4</v>
      </c>
      <c r="D479" s="36">
        <f t="shared" si="6"/>
        <v>1.2820512820512822</v>
      </c>
      <c r="H479" s="40">
        <v>9</v>
      </c>
      <c r="I479" s="6">
        <v>4</v>
      </c>
    </row>
    <row r="480" spans="2:9" ht="14.25">
      <c r="B480" s="40" t="s">
        <v>118</v>
      </c>
      <c r="C480" s="6">
        <v>25</v>
      </c>
      <c r="D480" s="36">
        <f t="shared" si="6"/>
        <v>8.012820512820513</v>
      </c>
      <c r="H480" s="40" t="s">
        <v>118</v>
      </c>
      <c r="I480" s="6">
        <v>25</v>
      </c>
    </row>
    <row r="481" spans="2:4" ht="14.25">
      <c r="B481" s="43" t="s">
        <v>2</v>
      </c>
      <c r="C481" s="9"/>
      <c r="D481" s="32"/>
    </row>
    <row r="482" spans="2:4" ht="15">
      <c r="B482" s="60" t="s">
        <v>73</v>
      </c>
      <c r="C482" s="19">
        <f>SUM(C471:C481)</f>
        <v>312</v>
      </c>
      <c r="D482" s="37">
        <f>SUM(D471:D481)</f>
        <v>99.99999999999999</v>
      </c>
    </row>
    <row r="494" ht="14.25">
      <c r="B494" s="44" t="s">
        <v>83</v>
      </c>
    </row>
    <row r="495" ht="14.25">
      <c r="B495" s="48" t="s">
        <v>84</v>
      </c>
    </row>
    <row r="525" spans="2:4" ht="14.25">
      <c r="B525" s="38"/>
      <c r="C525" s="7" t="s">
        <v>3</v>
      </c>
      <c r="D525" s="22" t="s">
        <v>1</v>
      </c>
    </row>
    <row r="526" spans="2:4" ht="14.25">
      <c r="B526" s="39"/>
      <c r="C526" s="8"/>
      <c r="D526" s="30"/>
    </row>
    <row r="527" spans="2:4" ht="14.25">
      <c r="B527" s="40" t="s">
        <v>117</v>
      </c>
      <c r="C527" s="6">
        <v>128</v>
      </c>
      <c r="D527" s="31">
        <f>C527*100/299</f>
        <v>42.80936454849498</v>
      </c>
    </row>
    <row r="528" spans="2:4" ht="14.25">
      <c r="B528" s="40">
        <v>2</v>
      </c>
      <c r="C528" s="6">
        <v>26</v>
      </c>
      <c r="D528" s="31">
        <f aca="true" t="shared" si="7" ref="D528:D536">C528*100/299</f>
        <v>8.695652173913043</v>
      </c>
    </row>
    <row r="529" spans="2:4" ht="14.25">
      <c r="B529" s="40">
        <v>3</v>
      </c>
      <c r="C529" s="6">
        <v>33</v>
      </c>
      <c r="D529" s="31">
        <f t="shared" si="7"/>
        <v>11.036789297658864</v>
      </c>
    </row>
    <row r="530" spans="2:4" ht="14.25">
      <c r="B530" s="40">
        <v>4</v>
      </c>
      <c r="C530" s="6">
        <v>13</v>
      </c>
      <c r="D530" s="31">
        <f t="shared" si="7"/>
        <v>4.3478260869565215</v>
      </c>
    </row>
    <row r="531" spans="2:4" ht="14.25">
      <c r="B531" s="40">
        <v>5</v>
      </c>
      <c r="C531" s="6">
        <v>29</v>
      </c>
      <c r="D531" s="31">
        <f t="shared" si="7"/>
        <v>9.698996655518394</v>
      </c>
    </row>
    <row r="532" spans="2:4" ht="14.25">
      <c r="B532" s="40">
        <v>6</v>
      </c>
      <c r="C532" s="6">
        <v>15</v>
      </c>
      <c r="D532" s="31">
        <f t="shared" si="7"/>
        <v>5.016722408026756</v>
      </c>
    </row>
    <row r="533" spans="2:4" ht="14.25">
      <c r="B533" s="40">
        <v>7</v>
      </c>
      <c r="C533" s="6">
        <v>18</v>
      </c>
      <c r="D533" s="31">
        <f t="shared" si="7"/>
        <v>6.0200668896321075</v>
      </c>
    </row>
    <row r="534" spans="2:4" ht="14.25">
      <c r="B534" s="40">
        <v>8</v>
      </c>
      <c r="C534" s="6">
        <v>13</v>
      </c>
      <c r="D534" s="31">
        <f t="shared" si="7"/>
        <v>4.3478260869565215</v>
      </c>
    </row>
    <row r="535" spans="2:4" ht="14.25">
      <c r="B535" s="40">
        <v>9</v>
      </c>
      <c r="C535" s="6">
        <v>7</v>
      </c>
      <c r="D535" s="31">
        <f t="shared" si="7"/>
        <v>2.3411371237458196</v>
      </c>
    </row>
    <row r="536" spans="2:4" ht="14.25">
      <c r="B536" s="40" t="s">
        <v>118</v>
      </c>
      <c r="C536" s="6">
        <v>17</v>
      </c>
      <c r="D536" s="31">
        <f t="shared" si="7"/>
        <v>5.68561872909699</v>
      </c>
    </row>
    <row r="537" spans="2:4" ht="14.25">
      <c r="B537" s="43" t="s">
        <v>2</v>
      </c>
      <c r="C537" s="9"/>
      <c r="D537" s="32"/>
    </row>
    <row r="538" spans="2:4" ht="15">
      <c r="B538" s="60" t="s">
        <v>73</v>
      </c>
      <c r="C538" s="19">
        <f>SUM(C527:C537)</f>
        <v>299</v>
      </c>
      <c r="D538" s="37">
        <f>SUM(D527:D537)</f>
        <v>100</v>
      </c>
    </row>
    <row r="549" ht="14.25">
      <c r="B549" s="44" t="s">
        <v>34</v>
      </c>
    </row>
    <row r="550" ht="14.25">
      <c r="B550" s="44"/>
    </row>
    <row r="551" ht="14.25">
      <c r="B551" s="44"/>
    </row>
    <row r="552" ht="14.25">
      <c r="B552" s="44"/>
    </row>
    <row r="553" ht="14.25">
      <c r="B553" s="44"/>
    </row>
    <row r="554" ht="14.25">
      <c r="B554" s="44"/>
    </row>
    <row r="555" ht="14.25">
      <c r="B555" s="44"/>
    </row>
    <row r="556" ht="14.25">
      <c r="B556" s="44"/>
    </row>
    <row r="557" ht="14.25">
      <c r="B557" s="44"/>
    </row>
    <row r="558" ht="14.25">
      <c r="B558" s="44"/>
    </row>
    <row r="559" ht="14.25">
      <c r="B559" s="44"/>
    </row>
    <row r="560" ht="14.25">
      <c r="B560" s="44"/>
    </row>
    <row r="561" ht="14.25">
      <c r="B561" s="44"/>
    </row>
    <row r="562" ht="14.25">
      <c r="B562" s="44"/>
    </row>
    <row r="563" ht="14.25">
      <c r="B563" s="44"/>
    </row>
    <row r="564" ht="14.25">
      <c r="B564" s="44"/>
    </row>
    <row r="565" ht="14.25">
      <c r="B565" s="44"/>
    </row>
    <row r="566" ht="14.25">
      <c r="B566" s="44"/>
    </row>
    <row r="567" ht="14.25">
      <c r="B567" s="44"/>
    </row>
    <row r="568" ht="14.25">
      <c r="B568" s="44"/>
    </row>
    <row r="569" ht="14.25">
      <c r="B569" s="44"/>
    </row>
    <row r="570" ht="14.25">
      <c r="B570" s="44"/>
    </row>
    <row r="571" ht="14.25">
      <c r="B571" s="44"/>
    </row>
    <row r="572" ht="14.25">
      <c r="B572" s="44"/>
    </row>
    <row r="573" ht="14.25">
      <c r="B573" s="44"/>
    </row>
    <row r="574" ht="14.25">
      <c r="B574" s="44"/>
    </row>
    <row r="575" ht="14.25">
      <c r="B575" s="44"/>
    </row>
    <row r="576" ht="14.25">
      <c r="B576" s="44"/>
    </row>
    <row r="577" ht="14.25">
      <c r="B577" s="44"/>
    </row>
    <row r="578" ht="14.25">
      <c r="B578" s="44"/>
    </row>
    <row r="579" spans="2:4" ht="14.25">
      <c r="B579" s="38"/>
      <c r="C579" s="7" t="s">
        <v>3</v>
      </c>
      <c r="D579" s="22" t="s">
        <v>1</v>
      </c>
    </row>
    <row r="580" spans="2:4" ht="14.25">
      <c r="B580" s="39"/>
      <c r="C580" s="8"/>
      <c r="D580" s="30"/>
    </row>
    <row r="581" spans="2:4" ht="14.25">
      <c r="B581" s="40" t="s">
        <v>119</v>
      </c>
      <c r="C581" s="6">
        <v>31</v>
      </c>
      <c r="D581" s="31">
        <f>C581*100/306</f>
        <v>10.130718954248366</v>
      </c>
    </row>
    <row r="582" spans="2:4" ht="14.25">
      <c r="B582" s="40">
        <v>2</v>
      </c>
      <c r="C582" s="6">
        <v>8</v>
      </c>
      <c r="D582" s="31">
        <f aca="true" t="shared" si="8" ref="D582:D590">C582*100/306</f>
        <v>2.6143790849673203</v>
      </c>
    </row>
    <row r="583" spans="2:4" ht="14.25">
      <c r="B583" s="40">
        <v>3</v>
      </c>
      <c r="C583" s="6">
        <v>25</v>
      </c>
      <c r="D583" s="31">
        <f t="shared" si="8"/>
        <v>8.169934640522875</v>
      </c>
    </row>
    <row r="584" spans="2:4" ht="14.25">
      <c r="B584" s="40">
        <v>4</v>
      </c>
      <c r="C584" s="6">
        <v>16</v>
      </c>
      <c r="D584" s="31">
        <f t="shared" si="8"/>
        <v>5.228758169934641</v>
      </c>
    </row>
    <row r="585" spans="2:4" ht="14.25">
      <c r="B585" s="40">
        <v>5</v>
      </c>
      <c r="C585" s="6">
        <v>31</v>
      </c>
      <c r="D585" s="31">
        <f t="shared" si="8"/>
        <v>10.130718954248366</v>
      </c>
    </row>
    <row r="586" spans="2:4" ht="14.25">
      <c r="B586" s="40">
        <v>6</v>
      </c>
      <c r="C586" s="6">
        <v>24</v>
      </c>
      <c r="D586" s="31">
        <f t="shared" si="8"/>
        <v>7.8431372549019605</v>
      </c>
    </row>
    <row r="587" spans="2:4" ht="14.25">
      <c r="B587" s="40">
        <v>7</v>
      </c>
      <c r="C587" s="6">
        <v>40</v>
      </c>
      <c r="D587" s="31">
        <f t="shared" si="8"/>
        <v>13.071895424836601</v>
      </c>
    </row>
    <row r="588" spans="2:4" ht="14.25">
      <c r="B588" s="40">
        <v>8</v>
      </c>
      <c r="C588" s="6">
        <v>37</v>
      </c>
      <c r="D588" s="31">
        <f t="shared" si="8"/>
        <v>12.091503267973856</v>
      </c>
    </row>
    <row r="589" spans="2:4" ht="14.25">
      <c r="B589" s="40">
        <v>9</v>
      </c>
      <c r="C589" s="6">
        <v>15</v>
      </c>
      <c r="D589" s="31">
        <f t="shared" si="8"/>
        <v>4.901960784313726</v>
      </c>
    </row>
    <row r="590" spans="2:4" ht="14.25">
      <c r="B590" s="40" t="s">
        <v>120</v>
      </c>
      <c r="C590" s="6">
        <v>79</v>
      </c>
      <c r="D590" s="31">
        <f t="shared" si="8"/>
        <v>25.81699346405229</v>
      </c>
    </row>
    <row r="591" spans="2:4" ht="14.25">
      <c r="B591" s="43" t="s">
        <v>2</v>
      </c>
      <c r="C591" s="9"/>
      <c r="D591" s="31" t="s">
        <v>2</v>
      </c>
    </row>
    <row r="592" spans="2:4" ht="15">
      <c r="B592" s="60" t="s">
        <v>73</v>
      </c>
      <c r="C592" s="19">
        <f>SUM(C581:C591)</f>
        <v>306</v>
      </c>
      <c r="D592" s="37">
        <f>SUM(D581:D591)</f>
        <v>99.99999999999999</v>
      </c>
    </row>
    <row r="604" ht="14.25">
      <c r="B604" s="44" t="s">
        <v>35</v>
      </c>
    </row>
    <row r="637" spans="2:7" ht="15">
      <c r="B637" s="117" t="s">
        <v>215</v>
      </c>
      <c r="C637" s="141" t="s">
        <v>229</v>
      </c>
      <c r="D637" s="142" t="s">
        <v>230</v>
      </c>
      <c r="E637" s="143" t="s">
        <v>231</v>
      </c>
      <c r="F637" s="145" t="s">
        <v>232</v>
      </c>
      <c r="G637" s="144" t="s">
        <v>228</v>
      </c>
    </row>
    <row r="638" spans="2:12" ht="14.25">
      <c r="B638" s="119" t="s">
        <v>151</v>
      </c>
      <c r="C638" s="112">
        <v>10</v>
      </c>
      <c r="D638" s="85">
        <v>12</v>
      </c>
      <c r="E638" s="112">
        <v>11</v>
      </c>
      <c r="F638" s="86">
        <v>22</v>
      </c>
      <c r="G638" s="111">
        <f>SUM(C638:F638)</f>
        <v>55</v>
      </c>
      <c r="H638" s="39" t="s">
        <v>157</v>
      </c>
      <c r="I638" s="85">
        <v>0</v>
      </c>
      <c r="J638" s="85">
        <v>1</v>
      </c>
      <c r="K638" s="85">
        <v>0</v>
      </c>
      <c r="L638" s="86">
        <v>1</v>
      </c>
    </row>
    <row r="639" spans="2:12" ht="14.25">
      <c r="B639" s="134" t="s">
        <v>152</v>
      </c>
      <c r="C639" s="135">
        <v>27</v>
      </c>
      <c r="D639" s="133">
        <v>10</v>
      </c>
      <c r="E639" s="135">
        <v>23</v>
      </c>
      <c r="F639" s="136">
        <v>7</v>
      </c>
      <c r="G639" s="132">
        <f aca="true" t="shared" si="9" ref="G639:G656">SUM(C639:F639)</f>
        <v>67</v>
      </c>
      <c r="H639" s="70" t="s">
        <v>168</v>
      </c>
      <c r="I639" s="74">
        <v>2</v>
      </c>
      <c r="J639" s="74">
        <v>3</v>
      </c>
      <c r="K639" s="74">
        <v>1</v>
      </c>
      <c r="L639" s="75">
        <v>1</v>
      </c>
    </row>
    <row r="640" spans="2:12" ht="14.25">
      <c r="B640" s="118" t="s">
        <v>153</v>
      </c>
      <c r="C640" s="101">
        <v>3</v>
      </c>
      <c r="D640" s="72">
        <v>1</v>
      </c>
      <c r="E640" s="101">
        <v>0</v>
      </c>
      <c r="F640" s="73">
        <v>2</v>
      </c>
      <c r="G640" s="100">
        <f t="shared" si="9"/>
        <v>6</v>
      </c>
      <c r="H640" s="40" t="s">
        <v>153</v>
      </c>
      <c r="I640" s="72">
        <v>3</v>
      </c>
      <c r="J640" s="72">
        <v>1</v>
      </c>
      <c r="K640" s="72">
        <v>0</v>
      </c>
      <c r="L640" s="73">
        <v>2</v>
      </c>
    </row>
    <row r="641" spans="2:12" ht="14.25">
      <c r="B641" s="134" t="s">
        <v>154</v>
      </c>
      <c r="C641" s="135">
        <v>9</v>
      </c>
      <c r="D641" s="133">
        <v>6</v>
      </c>
      <c r="E641" s="135">
        <v>9</v>
      </c>
      <c r="F641" s="136">
        <v>3</v>
      </c>
      <c r="G641" s="132">
        <f t="shared" si="9"/>
        <v>27</v>
      </c>
      <c r="H641" s="70" t="s">
        <v>166</v>
      </c>
      <c r="I641" s="74">
        <v>3</v>
      </c>
      <c r="J641" s="74">
        <v>7</v>
      </c>
      <c r="K641" s="74">
        <v>10</v>
      </c>
      <c r="L641" s="75">
        <v>4</v>
      </c>
    </row>
    <row r="642" spans="2:12" ht="14.25">
      <c r="B642" s="118" t="s">
        <v>155</v>
      </c>
      <c r="C642" s="101">
        <v>19</v>
      </c>
      <c r="D642" s="72">
        <v>15</v>
      </c>
      <c r="E642" s="101">
        <v>10</v>
      </c>
      <c r="F642" s="73">
        <v>7</v>
      </c>
      <c r="G642" s="100">
        <f t="shared" si="9"/>
        <v>51</v>
      </c>
      <c r="H642" s="40" t="s">
        <v>163</v>
      </c>
      <c r="I642" s="72">
        <v>4</v>
      </c>
      <c r="J642" s="72">
        <v>9</v>
      </c>
      <c r="K642" s="72">
        <v>5</v>
      </c>
      <c r="L642" s="73">
        <v>7</v>
      </c>
    </row>
    <row r="643" spans="2:12" ht="14.25">
      <c r="B643" s="134" t="s">
        <v>156</v>
      </c>
      <c r="C643" s="135">
        <v>20</v>
      </c>
      <c r="D643" s="133">
        <v>18</v>
      </c>
      <c r="E643" s="135">
        <v>12</v>
      </c>
      <c r="F643" s="136">
        <v>12</v>
      </c>
      <c r="G643" s="132">
        <f t="shared" si="9"/>
        <v>62</v>
      </c>
      <c r="H643" s="40" t="s">
        <v>167</v>
      </c>
      <c r="I643" s="72">
        <v>5</v>
      </c>
      <c r="J643" s="72">
        <v>3</v>
      </c>
      <c r="K643" s="72">
        <v>9</v>
      </c>
      <c r="L643" s="73">
        <v>4</v>
      </c>
    </row>
    <row r="644" spans="2:12" ht="14.25">
      <c r="B644" s="118" t="s">
        <v>157</v>
      </c>
      <c r="C644" s="101">
        <v>0</v>
      </c>
      <c r="D644" s="72">
        <v>1</v>
      </c>
      <c r="E644" s="101">
        <v>0</v>
      </c>
      <c r="F644" s="73">
        <v>1</v>
      </c>
      <c r="G644" s="100">
        <f t="shared" si="9"/>
        <v>2</v>
      </c>
      <c r="H644" s="70" t="s">
        <v>158</v>
      </c>
      <c r="I644" s="74">
        <v>6</v>
      </c>
      <c r="J644" s="74">
        <v>5</v>
      </c>
      <c r="K644" s="74">
        <v>5</v>
      </c>
      <c r="L644" s="75">
        <v>4</v>
      </c>
    </row>
    <row r="645" spans="2:12" ht="14.25">
      <c r="B645" s="134" t="s">
        <v>158</v>
      </c>
      <c r="C645" s="135">
        <v>6</v>
      </c>
      <c r="D645" s="133">
        <v>5</v>
      </c>
      <c r="E645" s="135">
        <v>5</v>
      </c>
      <c r="F645" s="136">
        <v>4</v>
      </c>
      <c r="G645" s="132">
        <f t="shared" si="9"/>
        <v>20</v>
      </c>
      <c r="H645" s="70" t="s">
        <v>160</v>
      </c>
      <c r="I645" s="74">
        <v>8</v>
      </c>
      <c r="J645" s="74">
        <v>4</v>
      </c>
      <c r="K645" s="74">
        <v>2</v>
      </c>
      <c r="L645" s="75">
        <v>3</v>
      </c>
    </row>
    <row r="646" spans="2:12" ht="14.25">
      <c r="B646" s="118" t="s">
        <v>159</v>
      </c>
      <c r="C646" s="101">
        <v>16</v>
      </c>
      <c r="D646" s="72">
        <v>14</v>
      </c>
      <c r="E646" s="101">
        <v>10</v>
      </c>
      <c r="F646" s="73">
        <v>6</v>
      </c>
      <c r="G646" s="100">
        <f t="shared" si="9"/>
        <v>46</v>
      </c>
      <c r="H646" s="70" t="s">
        <v>162</v>
      </c>
      <c r="I646" s="74">
        <v>8</v>
      </c>
      <c r="J646" s="74">
        <v>9</v>
      </c>
      <c r="K646" s="74">
        <v>5</v>
      </c>
      <c r="L646" s="75">
        <v>6</v>
      </c>
    </row>
    <row r="647" spans="2:12" ht="14.25">
      <c r="B647" s="134" t="s">
        <v>160</v>
      </c>
      <c r="C647" s="135">
        <v>8</v>
      </c>
      <c r="D647" s="133">
        <v>4</v>
      </c>
      <c r="E647" s="135">
        <v>2</v>
      </c>
      <c r="F647" s="136">
        <v>3</v>
      </c>
      <c r="G647" s="132">
        <f t="shared" si="9"/>
        <v>17</v>
      </c>
      <c r="H647" s="70" t="s">
        <v>154</v>
      </c>
      <c r="I647" s="74">
        <v>9</v>
      </c>
      <c r="J647" s="74">
        <v>6</v>
      </c>
      <c r="K647" s="74">
        <v>9</v>
      </c>
      <c r="L647" s="75">
        <v>3</v>
      </c>
    </row>
    <row r="648" spans="2:12" ht="14.25">
      <c r="B648" s="118" t="s">
        <v>161</v>
      </c>
      <c r="C648" s="101">
        <v>14</v>
      </c>
      <c r="D648" s="72">
        <v>8</v>
      </c>
      <c r="E648" s="101">
        <v>10</v>
      </c>
      <c r="F648" s="73">
        <v>1</v>
      </c>
      <c r="G648" s="100">
        <f t="shared" si="9"/>
        <v>33</v>
      </c>
      <c r="H648" s="40" t="s">
        <v>151</v>
      </c>
      <c r="I648" s="72">
        <v>10</v>
      </c>
      <c r="J648" s="72">
        <v>12</v>
      </c>
      <c r="K648" s="72">
        <v>11</v>
      </c>
      <c r="L648" s="73">
        <v>22</v>
      </c>
    </row>
    <row r="649" spans="2:12" ht="14.25">
      <c r="B649" s="134" t="s">
        <v>162</v>
      </c>
      <c r="C649" s="135">
        <v>8</v>
      </c>
      <c r="D649" s="133">
        <v>9</v>
      </c>
      <c r="E649" s="135">
        <v>5</v>
      </c>
      <c r="F649" s="136">
        <v>6</v>
      </c>
      <c r="G649" s="132">
        <f t="shared" si="9"/>
        <v>28</v>
      </c>
      <c r="H649" s="70" t="s">
        <v>164</v>
      </c>
      <c r="I649" s="74">
        <v>13</v>
      </c>
      <c r="J649" s="74">
        <v>7</v>
      </c>
      <c r="K649" s="74">
        <v>5</v>
      </c>
      <c r="L649" s="75">
        <v>5</v>
      </c>
    </row>
    <row r="650" spans="2:12" ht="14.25">
      <c r="B650" s="118" t="s">
        <v>163</v>
      </c>
      <c r="C650" s="101">
        <v>4</v>
      </c>
      <c r="D650" s="72">
        <v>9</v>
      </c>
      <c r="E650" s="101">
        <v>5</v>
      </c>
      <c r="F650" s="73">
        <v>7</v>
      </c>
      <c r="G650" s="100">
        <f t="shared" si="9"/>
        <v>25</v>
      </c>
      <c r="H650" s="40" t="s">
        <v>161</v>
      </c>
      <c r="I650" s="72">
        <v>14</v>
      </c>
      <c r="J650" s="72">
        <v>8</v>
      </c>
      <c r="K650" s="72">
        <v>10</v>
      </c>
      <c r="L650" s="73">
        <v>1</v>
      </c>
    </row>
    <row r="651" spans="2:12" ht="14.25">
      <c r="B651" s="134" t="s">
        <v>164</v>
      </c>
      <c r="C651" s="135">
        <v>13</v>
      </c>
      <c r="D651" s="133">
        <v>7</v>
      </c>
      <c r="E651" s="135">
        <v>5</v>
      </c>
      <c r="F651" s="136">
        <v>5</v>
      </c>
      <c r="G651" s="132">
        <f t="shared" si="9"/>
        <v>30</v>
      </c>
      <c r="H651" s="40" t="s">
        <v>159</v>
      </c>
      <c r="I651" s="72">
        <v>16</v>
      </c>
      <c r="J651" s="72">
        <v>14</v>
      </c>
      <c r="K651" s="72">
        <v>10</v>
      </c>
      <c r="L651" s="73">
        <v>6</v>
      </c>
    </row>
    <row r="652" spans="2:12" ht="14.25">
      <c r="B652" s="118" t="s">
        <v>165</v>
      </c>
      <c r="C652" s="101">
        <v>22</v>
      </c>
      <c r="D652" s="72">
        <v>14</v>
      </c>
      <c r="E652" s="101">
        <v>7</v>
      </c>
      <c r="F652" s="73">
        <v>8</v>
      </c>
      <c r="G652" s="100">
        <f t="shared" si="9"/>
        <v>51</v>
      </c>
      <c r="H652" s="40" t="s">
        <v>155</v>
      </c>
      <c r="I652" s="72">
        <v>19</v>
      </c>
      <c r="J652" s="72">
        <v>15</v>
      </c>
      <c r="K652" s="72">
        <v>10</v>
      </c>
      <c r="L652" s="73">
        <v>7</v>
      </c>
    </row>
    <row r="653" spans="2:12" ht="14.25">
      <c r="B653" s="134" t="s">
        <v>166</v>
      </c>
      <c r="C653" s="135">
        <v>3</v>
      </c>
      <c r="D653" s="133">
        <v>7</v>
      </c>
      <c r="E653" s="135">
        <v>10</v>
      </c>
      <c r="F653" s="136">
        <v>4</v>
      </c>
      <c r="G653" s="132">
        <f t="shared" si="9"/>
        <v>24</v>
      </c>
      <c r="H653" s="70" t="s">
        <v>156</v>
      </c>
      <c r="I653" s="74">
        <v>20</v>
      </c>
      <c r="J653" s="74">
        <v>18</v>
      </c>
      <c r="K653" s="74">
        <v>12</v>
      </c>
      <c r="L653" s="75">
        <v>12</v>
      </c>
    </row>
    <row r="654" spans="2:12" ht="14.25">
      <c r="B654" s="118" t="s">
        <v>167</v>
      </c>
      <c r="C654" s="101">
        <v>5</v>
      </c>
      <c r="D654" s="72">
        <v>3</v>
      </c>
      <c r="E654" s="101">
        <v>9</v>
      </c>
      <c r="F654" s="73">
        <v>4</v>
      </c>
      <c r="G654" s="100">
        <f t="shared" si="9"/>
        <v>21</v>
      </c>
      <c r="H654" s="40" t="s">
        <v>165</v>
      </c>
      <c r="I654" s="72">
        <v>22</v>
      </c>
      <c r="J654" s="72">
        <v>14</v>
      </c>
      <c r="K654" s="72">
        <v>7</v>
      </c>
      <c r="L654" s="73">
        <v>8</v>
      </c>
    </row>
    <row r="655" spans="2:12" ht="14.25">
      <c r="B655" s="134" t="s">
        <v>168</v>
      </c>
      <c r="C655" s="135">
        <v>2</v>
      </c>
      <c r="D655" s="133">
        <v>3</v>
      </c>
      <c r="E655" s="135">
        <v>1</v>
      </c>
      <c r="F655" s="136">
        <v>1</v>
      </c>
      <c r="G655" s="132">
        <f t="shared" si="9"/>
        <v>7</v>
      </c>
      <c r="H655" s="40" t="s">
        <v>169</v>
      </c>
      <c r="I655" s="72">
        <v>25</v>
      </c>
      <c r="J655" s="72">
        <v>29</v>
      </c>
      <c r="K655" s="72">
        <v>15</v>
      </c>
      <c r="L655" s="73">
        <v>8</v>
      </c>
    </row>
    <row r="656" spans="2:12" ht="14.25">
      <c r="B656" s="121" t="s">
        <v>169</v>
      </c>
      <c r="C656" s="102">
        <v>25</v>
      </c>
      <c r="D656" s="78">
        <v>29</v>
      </c>
      <c r="E656" s="102">
        <v>15</v>
      </c>
      <c r="F656" s="79">
        <v>8</v>
      </c>
      <c r="G656" s="122">
        <f t="shared" si="9"/>
        <v>77</v>
      </c>
      <c r="H656" s="71" t="s">
        <v>152</v>
      </c>
      <c r="I656" s="76">
        <v>27</v>
      </c>
      <c r="J656" s="76">
        <v>10</v>
      </c>
      <c r="K656" s="76">
        <v>23</v>
      </c>
      <c r="L656" s="77">
        <v>7</v>
      </c>
    </row>
    <row r="657" spans="2:12" ht="14.25">
      <c r="B657" s="4"/>
      <c r="C657" s="72"/>
      <c r="D657" s="72"/>
      <c r="E657" s="72"/>
      <c r="F657" s="72"/>
      <c r="H657" s="127"/>
      <c r="I657" s="74"/>
      <c r="J657" s="74"/>
      <c r="K657" s="74"/>
      <c r="L657" s="74"/>
    </row>
    <row r="659" ht="14.25">
      <c r="B659" s="44" t="s">
        <v>36</v>
      </c>
    </row>
    <row r="673" ht="14.25">
      <c r="B673" s="46" t="s">
        <v>2</v>
      </c>
    </row>
    <row r="692" spans="2:7" ht="15">
      <c r="B692" s="117" t="s">
        <v>215</v>
      </c>
      <c r="C692" s="141" t="s">
        <v>229</v>
      </c>
      <c r="D692" s="142" t="s">
        <v>230</v>
      </c>
      <c r="E692" s="143" t="s">
        <v>231</v>
      </c>
      <c r="F692" s="145" t="s">
        <v>232</v>
      </c>
      <c r="G692" s="144" t="s">
        <v>228</v>
      </c>
    </row>
    <row r="693" spans="2:12" ht="14.25">
      <c r="B693" s="119" t="s">
        <v>151</v>
      </c>
      <c r="C693" s="112">
        <v>31</v>
      </c>
      <c r="D693" s="85">
        <v>16</v>
      </c>
      <c r="E693" s="112">
        <v>14</v>
      </c>
      <c r="F693" s="86">
        <v>13</v>
      </c>
      <c r="G693" s="111">
        <f>SUM(C693:F693)</f>
        <v>74</v>
      </c>
      <c r="H693" s="88" t="s">
        <v>166</v>
      </c>
      <c r="I693" s="89">
        <v>0</v>
      </c>
      <c r="J693" s="89">
        <v>4</v>
      </c>
      <c r="K693" s="89">
        <v>4</v>
      </c>
      <c r="L693" s="90">
        <v>1</v>
      </c>
    </row>
    <row r="694" spans="2:12" ht="14.25">
      <c r="B694" s="134" t="s">
        <v>152</v>
      </c>
      <c r="C694" s="135">
        <v>5</v>
      </c>
      <c r="D694" s="133">
        <v>11</v>
      </c>
      <c r="E694" s="135">
        <v>6</v>
      </c>
      <c r="F694" s="136">
        <v>6</v>
      </c>
      <c r="G694" s="132">
        <f aca="true" t="shared" si="10" ref="G694:G711">SUM(C694:F694)</f>
        <v>28</v>
      </c>
      <c r="H694" s="40" t="s">
        <v>169</v>
      </c>
      <c r="I694" s="72">
        <v>0</v>
      </c>
      <c r="J694" s="72">
        <v>19</v>
      </c>
      <c r="K694" s="72">
        <v>5</v>
      </c>
      <c r="L694" s="73">
        <v>4</v>
      </c>
    </row>
    <row r="695" spans="2:12" ht="14.25">
      <c r="B695" s="118" t="s">
        <v>153</v>
      </c>
      <c r="C695" s="101">
        <v>56</v>
      </c>
      <c r="D695" s="72">
        <v>31</v>
      </c>
      <c r="E695" s="101">
        <v>32</v>
      </c>
      <c r="F695" s="73">
        <v>15</v>
      </c>
      <c r="G695" s="100">
        <f t="shared" si="10"/>
        <v>134</v>
      </c>
      <c r="H695" s="40" t="s">
        <v>161</v>
      </c>
      <c r="I695" s="72">
        <v>2</v>
      </c>
      <c r="J695" s="72">
        <v>3</v>
      </c>
      <c r="K695" s="72">
        <v>3</v>
      </c>
      <c r="L695" s="73">
        <v>3</v>
      </c>
    </row>
    <row r="696" spans="2:12" ht="14.25">
      <c r="B696" s="134" t="s">
        <v>154</v>
      </c>
      <c r="C696" s="135">
        <v>16</v>
      </c>
      <c r="D696" s="133">
        <v>6</v>
      </c>
      <c r="E696" s="135">
        <v>11</v>
      </c>
      <c r="F696" s="136">
        <v>19</v>
      </c>
      <c r="G696" s="132">
        <f t="shared" si="10"/>
        <v>52</v>
      </c>
      <c r="H696" s="40" t="s">
        <v>163</v>
      </c>
      <c r="I696" s="72">
        <v>2</v>
      </c>
      <c r="J696" s="72">
        <v>3</v>
      </c>
      <c r="K696" s="72">
        <v>3</v>
      </c>
      <c r="L696" s="73">
        <v>2</v>
      </c>
    </row>
    <row r="697" spans="2:12" ht="14.25">
      <c r="B697" s="118" t="s">
        <v>155</v>
      </c>
      <c r="C697" s="101">
        <v>12</v>
      </c>
      <c r="D697" s="72">
        <v>5</v>
      </c>
      <c r="E697" s="101">
        <v>14</v>
      </c>
      <c r="F697" s="73">
        <v>4</v>
      </c>
      <c r="G697" s="100">
        <f t="shared" si="10"/>
        <v>35</v>
      </c>
      <c r="H697" s="70" t="s">
        <v>164</v>
      </c>
      <c r="I697" s="74">
        <v>2</v>
      </c>
      <c r="J697" s="74">
        <v>2</v>
      </c>
      <c r="K697" s="74">
        <v>4</v>
      </c>
      <c r="L697" s="75">
        <v>3</v>
      </c>
    </row>
    <row r="698" spans="2:12" ht="14.25">
      <c r="B698" s="134" t="s">
        <v>156</v>
      </c>
      <c r="C698" s="135">
        <v>4</v>
      </c>
      <c r="D698" s="133">
        <v>7</v>
      </c>
      <c r="E698" s="135">
        <v>3</v>
      </c>
      <c r="F698" s="136">
        <v>4</v>
      </c>
      <c r="G698" s="132">
        <f t="shared" si="10"/>
        <v>18</v>
      </c>
      <c r="H698" s="70" t="s">
        <v>156</v>
      </c>
      <c r="I698" s="74">
        <v>4</v>
      </c>
      <c r="J698" s="74">
        <v>7</v>
      </c>
      <c r="K698" s="74">
        <v>3</v>
      </c>
      <c r="L698" s="75">
        <v>4</v>
      </c>
    </row>
    <row r="699" spans="2:12" ht="14.25">
      <c r="B699" s="118" t="s">
        <v>157</v>
      </c>
      <c r="C699" s="101">
        <v>8</v>
      </c>
      <c r="D699" s="72">
        <v>44</v>
      </c>
      <c r="E699" s="101">
        <v>43</v>
      </c>
      <c r="F699" s="73">
        <v>32</v>
      </c>
      <c r="G699" s="100">
        <f t="shared" si="10"/>
        <v>127</v>
      </c>
      <c r="H699" s="40" t="s">
        <v>165</v>
      </c>
      <c r="I699" s="72">
        <v>4</v>
      </c>
      <c r="J699" s="72">
        <v>9</v>
      </c>
      <c r="K699" s="72">
        <v>4</v>
      </c>
      <c r="L699" s="73">
        <v>11</v>
      </c>
    </row>
    <row r="700" spans="2:12" ht="14.25">
      <c r="B700" s="134" t="s">
        <v>158</v>
      </c>
      <c r="C700" s="135">
        <v>10</v>
      </c>
      <c r="D700" s="133">
        <v>15</v>
      </c>
      <c r="E700" s="135">
        <v>18</v>
      </c>
      <c r="F700" s="136">
        <v>16</v>
      </c>
      <c r="G700" s="132">
        <f t="shared" si="10"/>
        <v>59</v>
      </c>
      <c r="H700" s="70" t="s">
        <v>152</v>
      </c>
      <c r="I700" s="74">
        <v>5</v>
      </c>
      <c r="J700" s="74">
        <v>11</v>
      </c>
      <c r="K700" s="74">
        <v>6</v>
      </c>
      <c r="L700" s="75">
        <v>6</v>
      </c>
    </row>
    <row r="701" spans="2:12" ht="14.25">
      <c r="B701" s="118" t="s">
        <v>159</v>
      </c>
      <c r="C701" s="101">
        <v>10</v>
      </c>
      <c r="D701" s="72">
        <v>2</v>
      </c>
      <c r="E701" s="101">
        <v>7</v>
      </c>
      <c r="F701" s="73">
        <v>8</v>
      </c>
      <c r="G701" s="100">
        <f t="shared" si="10"/>
        <v>27</v>
      </c>
      <c r="H701" s="70" t="s">
        <v>160</v>
      </c>
      <c r="I701" s="74">
        <v>5</v>
      </c>
      <c r="J701" s="74">
        <v>5</v>
      </c>
      <c r="K701" s="74">
        <v>1</v>
      </c>
      <c r="L701" s="75">
        <v>6</v>
      </c>
    </row>
    <row r="702" spans="2:12" ht="14.25">
      <c r="B702" s="134" t="s">
        <v>160</v>
      </c>
      <c r="C702" s="135">
        <v>5</v>
      </c>
      <c r="D702" s="133">
        <v>5</v>
      </c>
      <c r="E702" s="135">
        <v>1</v>
      </c>
      <c r="F702" s="136">
        <v>6</v>
      </c>
      <c r="G702" s="132">
        <f t="shared" si="10"/>
        <v>17</v>
      </c>
      <c r="H702" s="40" t="s">
        <v>157</v>
      </c>
      <c r="I702" s="72">
        <v>8</v>
      </c>
      <c r="J702" s="72">
        <v>44</v>
      </c>
      <c r="K702" s="72">
        <v>43</v>
      </c>
      <c r="L702" s="73">
        <v>32</v>
      </c>
    </row>
    <row r="703" spans="2:12" ht="14.25">
      <c r="B703" s="118" t="s">
        <v>161</v>
      </c>
      <c r="C703" s="101">
        <v>2</v>
      </c>
      <c r="D703" s="72">
        <v>3</v>
      </c>
      <c r="E703" s="101">
        <v>3</v>
      </c>
      <c r="F703" s="73">
        <v>3</v>
      </c>
      <c r="G703" s="100">
        <f t="shared" si="10"/>
        <v>11</v>
      </c>
      <c r="H703" s="70" t="s">
        <v>158</v>
      </c>
      <c r="I703" s="74">
        <v>10</v>
      </c>
      <c r="J703" s="74">
        <v>15</v>
      </c>
      <c r="K703" s="74">
        <v>18</v>
      </c>
      <c r="L703" s="75">
        <v>16</v>
      </c>
    </row>
    <row r="704" spans="2:12" ht="14.25">
      <c r="B704" s="134" t="s">
        <v>162</v>
      </c>
      <c r="C704" s="135">
        <v>26</v>
      </c>
      <c r="D704" s="133">
        <v>11</v>
      </c>
      <c r="E704" s="135">
        <v>12</v>
      </c>
      <c r="F704" s="136">
        <v>11</v>
      </c>
      <c r="G704" s="132">
        <f t="shared" si="10"/>
        <v>60</v>
      </c>
      <c r="H704" s="40" t="s">
        <v>159</v>
      </c>
      <c r="I704" s="72">
        <v>10</v>
      </c>
      <c r="J704" s="72">
        <v>2</v>
      </c>
      <c r="K704" s="72">
        <v>7</v>
      </c>
      <c r="L704" s="73">
        <v>8</v>
      </c>
    </row>
    <row r="705" spans="2:12" ht="14.25">
      <c r="B705" s="118" t="s">
        <v>163</v>
      </c>
      <c r="C705" s="101">
        <v>2</v>
      </c>
      <c r="D705" s="72">
        <v>3</v>
      </c>
      <c r="E705" s="101">
        <v>3</v>
      </c>
      <c r="F705" s="73">
        <v>2</v>
      </c>
      <c r="G705" s="100">
        <f t="shared" si="10"/>
        <v>10</v>
      </c>
      <c r="H705" s="40" t="s">
        <v>167</v>
      </c>
      <c r="I705" s="72">
        <v>10</v>
      </c>
      <c r="J705" s="72">
        <v>15</v>
      </c>
      <c r="K705" s="72">
        <v>8</v>
      </c>
      <c r="L705" s="73">
        <v>5</v>
      </c>
    </row>
    <row r="706" spans="2:12" ht="14.25">
      <c r="B706" s="134" t="s">
        <v>164</v>
      </c>
      <c r="C706" s="135">
        <v>2</v>
      </c>
      <c r="D706" s="133">
        <v>2</v>
      </c>
      <c r="E706" s="135">
        <v>4</v>
      </c>
      <c r="F706" s="136">
        <v>3</v>
      </c>
      <c r="G706" s="132">
        <f t="shared" si="10"/>
        <v>11</v>
      </c>
      <c r="H706" s="40" t="s">
        <v>155</v>
      </c>
      <c r="I706" s="72">
        <v>12</v>
      </c>
      <c r="J706" s="72">
        <v>5</v>
      </c>
      <c r="K706" s="72">
        <v>14</v>
      </c>
      <c r="L706" s="73">
        <v>4</v>
      </c>
    </row>
    <row r="707" spans="2:12" ht="14.25">
      <c r="B707" s="118" t="s">
        <v>165</v>
      </c>
      <c r="C707" s="101">
        <v>4</v>
      </c>
      <c r="D707" s="72">
        <v>9</v>
      </c>
      <c r="E707" s="101">
        <v>4</v>
      </c>
      <c r="F707" s="73">
        <v>11</v>
      </c>
      <c r="G707" s="100">
        <f t="shared" si="10"/>
        <v>28</v>
      </c>
      <c r="H707" s="70" t="s">
        <v>154</v>
      </c>
      <c r="I707" s="74">
        <v>16</v>
      </c>
      <c r="J707" s="74">
        <v>6</v>
      </c>
      <c r="K707" s="74">
        <v>11</v>
      </c>
      <c r="L707" s="75">
        <v>19</v>
      </c>
    </row>
    <row r="708" spans="2:12" ht="14.25">
      <c r="B708" s="134" t="s">
        <v>166</v>
      </c>
      <c r="C708" s="135">
        <v>0</v>
      </c>
      <c r="D708" s="133">
        <v>4</v>
      </c>
      <c r="E708" s="135">
        <v>4</v>
      </c>
      <c r="F708" s="136">
        <v>1</v>
      </c>
      <c r="G708" s="132">
        <f t="shared" si="10"/>
        <v>9</v>
      </c>
      <c r="H708" s="70" t="s">
        <v>162</v>
      </c>
      <c r="I708" s="74">
        <v>26</v>
      </c>
      <c r="J708" s="74">
        <v>11</v>
      </c>
      <c r="K708" s="74">
        <v>12</v>
      </c>
      <c r="L708" s="75">
        <v>11</v>
      </c>
    </row>
    <row r="709" spans="2:12" ht="14.25">
      <c r="B709" s="118" t="s">
        <v>167</v>
      </c>
      <c r="C709" s="101">
        <v>10</v>
      </c>
      <c r="D709" s="72">
        <v>15</v>
      </c>
      <c r="E709" s="101">
        <v>8</v>
      </c>
      <c r="F709" s="73">
        <v>5</v>
      </c>
      <c r="G709" s="100">
        <f t="shared" si="10"/>
        <v>38</v>
      </c>
      <c r="H709" s="70" t="s">
        <v>168</v>
      </c>
      <c r="I709" s="74">
        <v>30</v>
      </c>
      <c r="J709" s="74">
        <v>17</v>
      </c>
      <c r="K709" s="74">
        <v>16</v>
      </c>
      <c r="L709" s="75">
        <v>20</v>
      </c>
    </row>
    <row r="710" spans="2:12" ht="14.25">
      <c r="B710" s="134" t="s">
        <v>168</v>
      </c>
      <c r="C710" s="135">
        <v>30</v>
      </c>
      <c r="D710" s="133">
        <v>17</v>
      </c>
      <c r="E710" s="135">
        <v>16</v>
      </c>
      <c r="F710" s="136">
        <v>20</v>
      </c>
      <c r="G710" s="132">
        <f t="shared" si="10"/>
        <v>83</v>
      </c>
      <c r="H710" s="40" t="s">
        <v>151</v>
      </c>
      <c r="I710" s="72">
        <v>31</v>
      </c>
      <c r="J710" s="72">
        <v>16</v>
      </c>
      <c r="K710" s="72">
        <v>14</v>
      </c>
      <c r="L710" s="73">
        <v>13</v>
      </c>
    </row>
    <row r="711" spans="2:12" ht="14.25">
      <c r="B711" s="121" t="s">
        <v>169</v>
      </c>
      <c r="C711" s="102">
        <v>0</v>
      </c>
      <c r="D711" s="78">
        <v>19</v>
      </c>
      <c r="E711" s="102">
        <v>5</v>
      </c>
      <c r="F711" s="79">
        <v>4</v>
      </c>
      <c r="G711" s="122">
        <f t="shared" si="10"/>
        <v>28</v>
      </c>
      <c r="H711" s="43" t="s">
        <v>153</v>
      </c>
      <c r="I711" s="78">
        <v>56</v>
      </c>
      <c r="J711" s="78">
        <v>31</v>
      </c>
      <c r="K711" s="78">
        <v>32</v>
      </c>
      <c r="L711" s="79">
        <v>15</v>
      </c>
    </row>
    <row r="713" ht="14.25">
      <c r="B713" s="44" t="s">
        <v>85</v>
      </c>
    </row>
    <row r="714" ht="14.25">
      <c r="B714" s="44" t="s">
        <v>86</v>
      </c>
    </row>
    <row r="715" ht="14.25">
      <c r="B715" s="44"/>
    </row>
    <row r="716" ht="9" customHeight="1"/>
    <row r="717" spans="2:15" ht="14.25">
      <c r="B717" s="38"/>
      <c r="C717" s="147" t="s">
        <v>229</v>
      </c>
      <c r="D717" s="148" t="s">
        <v>230</v>
      </c>
      <c r="E717" s="149" t="s">
        <v>231</v>
      </c>
      <c r="F717" s="150" t="s">
        <v>232</v>
      </c>
      <c r="G717" s="146" t="s">
        <v>233</v>
      </c>
      <c r="I717" s="104"/>
      <c r="J717" s="104"/>
      <c r="K717" s="104"/>
      <c r="L717" s="104"/>
      <c r="M717" s="104"/>
      <c r="N717" s="104"/>
      <c r="O717" s="93"/>
    </row>
    <row r="718" spans="2:15" ht="26.25" customHeight="1">
      <c r="B718" s="95" t="s">
        <v>38</v>
      </c>
      <c r="C718" s="35">
        <v>5</v>
      </c>
      <c r="D718" s="106">
        <v>4</v>
      </c>
      <c r="E718" s="107">
        <v>4</v>
      </c>
      <c r="F718" s="107">
        <v>1</v>
      </c>
      <c r="G718" s="107">
        <v>12</v>
      </c>
      <c r="I718" s="94"/>
      <c r="J718" s="94"/>
      <c r="K718" s="94"/>
      <c r="L718" s="94"/>
      <c r="M718" s="94"/>
      <c r="N718" s="94"/>
      <c r="O718" s="93"/>
    </row>
    <row r="719" spans="2:15" ht="38.25" customHeight="1">
      <c r="B719" s="95" t="s">
        <v>39</v>
      </c>
      <c r="C719" s="35">
        <v>6</v>
      </c>
      <c r="D719" s="106">
        <v>7</v>
      </c>
      <c r="E719" s="107">
        <v>10</v>
      </c>
      <c r="F719" s="107">
        <v>0</v>
      </c>
      <c r="G719" s="107">
        <v>9</v>
      </c>
      <c r="I719" s="94"/>
      <c r="J719" s="94"/>
      <c r="K719" s="94"/>
      <c r="L719" s="94"/>
      <c r="M719" s="94"/>
      <c r="N719" s="94"/>
      <c r="O719" s="93"/>
    </row>
    <row r="720" spans="2:15" ht="28.5">
      <c r="B720" s="95" t="s">
        <v>40</v>
      </c>
      <c r="C720" s="35">
        <v>18</v>
      </c>
      <c r="D720" s="106">
        <v>30</v>
      </c>
      <c r="E720" s="107">
        <v>18</v>
      </c>
      <c r="F720" s="107">
        <v>25</v>
      </c>
      <c r="G720" s="107">
        <v>15</v>
      </c>
      <c r="I720" s="94"/>
      <c r="J720" s="94"/>
      <c r="K720" s="94"/>
      <c r="L720" s="94"/>
      <c r="M720" s="94"/>
      <c r="N720" s="94"/>
      <c r="O720" s="93"/>
    </row>
    <row r="721" spans="2:15" ht="28.5">
      <c r="B721" s="95" t="s">
        <v>41</v>
      </c>
      <c r="C721" s="35">
        <v>43</v>
      </c>
      <c r="D721" s="106">
        <v>37</v>
      </c>
      <c r="E721" s="107">
        <v>18</v>
      </c>
      <c r="F721" s="107">
        <v>14</v>
      </c>
      <c r="G721" s="107">
        <v>14</v>
      </c>
      <c r="I721" s="94"/>
      <c r="J721" s="94"/>
      <c r="K721" s="94"/>
      <c r="L721" s="94"/>
      <c r="M721" s="94"/>
      <c r="N721" s="94"/>
      <c r="O721" s="93"/>
    </row>
    <row r="722" spans="2:15" ht="28.5">
      <c r="B722" s="95" t="s">
        <v>42</v>
      </c>
      <c r="C722" s="35">
        <v>15</v>
      </c>
      <c r="D722" s="106">
        <v>26</v>
      </c>
      <c r="E722" s="107">
        <v>24</v>
      </c>
      <c r="F722" s="107">
        <v>23</v>
      </c>
      <c r="G722" s="107">
        <v>18</v>
      </c>
      <c r="I722" s="94"/>
      <c r="J722" s="94"/>
      <c r="K722" s="94"/>
      <c r="L722" s="94"/>
      <c r="M722" s="94"/>
      <c r="N722" s="94"/>
      <c r="O722" s="93"/>
    </row>
    <row r="723" spans="2:15" ht="28.5">
      <c r="B723" s="95" t="s">
        <v>43</v>
      </c>
      <c r="C723" s="35">
        <v>2</v>
      </c>
      <c r="D723" s="106">
        <v>0</v>
      </c>
      <c r="E723" s="107">
        <v>1</v>
      </c>
      <c r="F723" s="107">
        <v>1</v>
      </c>
      <c r="G723" s="107">
        <v>4</v>
      </c>
      <c r="I723" s="94"/>
      <c r="J723" s="94"/>
      <c r="K723" s="94"/>
      <c r="L723" s="94"/>
      <c r="M723" s="94"/>
      <c r="N723" s="94"/>
      <c r="O723" s="93"/>
    </row>
    <row r="724" spans="2:15" ht="28.5">
      <c r="B724" s="95" t="s">
        <v>44</v>
      </c>
      <c r="C724" s="35">
        <v>3</v>
      </c>
      <c r="D724" s="106">
        <v>2</v>
      </c>
      <c r="E724" s="107">
        <v>2</v>
      </c>
      <c r="F724" s="107">
        <v>0</v>
      </c>
      <c r="G724" s="107">
        <v>1</v>
      </c>
      <c r="I724" s="94"/>
      <c r="J724" s="94"/>
      <c r="K724" s="94"/>
      <c r="L724" s="94"/>
      <c r="M724" s="94"/>
      <c r="N724" s="94"/>
      <c r="O724" s="93"/>
    </row>
    <row r="725" spans="2:15" ht="17.25" customHeight="1">
      <c r="B725" s="95" t="s">
        <v>45</v>
      </c>
      <c r="C725" s="35">
        <v>4</v>
      </c>
      <c r="D725" s="106">
        <v>3</v>
      </c>
      <c r="E725" s="107">
        <v>13</v>
      </c>
      <c r="F725" s="107">
        <v>8</v>
      </c>
      <c r="G725" s="107">
        <v>6</v>
      </c>
      <c r="I725" s="94"/>
      <c r="J725" s="94"/>
      <c r="K725" s="94"/>
      <c r="L725" s="94"/>
      <c r="M725" s="94"/>
      <c r="N725" s="94"/>
      <c r="O725" s="93"/>
    </row>
    <row r="726" spans="2:15" ht="28.5">
      <c r="B726" s="95" t="s">
        <v>46</v>
      </c>
      <c r="C726" s="35">
        <v>5</v>
      </c>
      <c r="D726" s="106">
        <v>2</v>
      </c>
      <c r="E726" s="107">
        <v>4</v>
      </c>
      <c r="F726" s="107">
        <v>7</v>
      </c>
      <c r="G726" s="107">
        <v>8</v>
      </c>
      <c r="I726" s="94"/>
      <c r="J726" s="94"/>
      <c r="K726" s="94"/>
      <c r="L726" s="94"/>
      <c r="M726" s="94"/>
      <c r="N726" s="94"/>
      <c r="O726" s="93"/>
    </row>
    <row r="727" spans="2:15" ht="18.75" customHeight="1">
      <c r="B727" s="95" t="s">
        <v>47</v>
      </c>
      <c r="C727" s="35">
        <v>23</v>
      </c>
      <c r="D727" s="106">
        <v>16</v>
      </c>
      <c r="E727" s="107">
        <v>29</v>
      </c>
      <c r="F727" s="107">
        <v>13</v>
      </c>
      <c r="G727" s="107">
        <v>16</v>
      </c>
      <c r="I727" s="94"/>
      <c r="J727" s="94"/>
      <c r="K727" s="94"/>
      <c r="L727" s="94"/>
      <c r="M727" s="94"/>
      <c r="N727" s="94"/>
      <c r="O727" s="93"/>
    </row>
    <row r="728" spans="2:15" ht="19.5" customHeight="1">
      <c r="B728" s="95" t="s">
        <v>48</v>
      </c>
      <c r="C728" s="35">
        <v>4</v>
      </c>
      <c r="D728" s="106">
        <v>7</v>
      </c>
      <c r="E728" s="107">
        <v>6</v>
      </c>
      <c r="F728" s="107">
        <v>16</v>
      </c>
      <c r="G728" s="107">
        <v>7</v>
      </c>
      <c r="I728" s="94"/>
      <c r="J728" s="94"/>
      <c r="K728" s="94"/>
      <c r="L728" s="94"/>
      <c r="M728" s="94"/>
      <c r="N728" s="94"/>
      <c r="O728" s="93"/>
    </row>
    <row r="729" spans="2:15" ht="14.25">
      <c r="B729" s="95" t="s">
        <v>49</v>
      </c>
      <c r="C729" s="35">
        <v>30</v>
      </c>
      <c r="D729" s="106">
        <v>21</v>
      </c>
      <c r="E729" s="107">
        <v>19</v>
      </c>
      <c r="F729" s="107">
        <v>22</v>
      </c>
      <c r="G729" s="107">
        <v>22</v>
      </c>
      <c r="I729" s="94"/>
      <c r="J729" s="94"/>
      <c r="K729" s="94"/>
      <c r="L729" s="94"/>
      <c r="M729" s="94"/>
      <c r="N729" s="94"/>
      <c r="O729" s="93"/>
    </row>
    <row r="730" spans="2:15" ht="28.5">
      <c r="B730" s="95" t="s">
        <v>50</v>
      </c>
      <c r="C730" s="35">
        <v>6</v>
      </c>
      <c r="D730" s="106">
        <v>15</v>
      </c>
      <c r="E730" s="107">
        <v>18</v>
      </c>
      <c r="F730" s="107">
        <v>17</v>
      </c>
      <c r="G730" s="107">
        <v>26</v>
      </c>
      <c r="I730" s="94"/>
      <c r="J730" s="94"/>
      <c r="K730" s="94"/>
      <c r="L730" s="94"/>
      <c r="M730" s="94"/>
      <c r="N730" s="94"/>
      <c r="O730" s="93"/>
    </row>
    <row r="731" spans="2:15" ht="19.5" customHeight="1">
      <c r="B731" s="95" t="s">
        <v>51</v>
      </c>
      <c r="C731" s="35">
        <v>28</v>
      </c>
      <c r="D731" s="106">
        <v>20</v>
      </c>
      <c r="E731" s="107">
        <v>10</v>
      </c>
      <c r="F731" s="107">
        <v>18</v>
      </c>
      <c r="G731" s="107">
        <v>18</v>
      </c>
      <c r="I731" s="94"/>
      <c r="J731" s="94"/>
      <c r="K731" s="94"/>
      <c r="L731" s="94"/>
      <c r="M731" s="94"/>
      <c r="N731" s="94"/>
      <c r="O731" s="93"/>
    </row>
    <row r="732" spans="2:15" ht="28.5">
      <c r="B732" s="95" t="s">
        <v>52</v>
      </c>
      <c r="C732" s="35">
        <v>10</v>
      </c>
      <c r="D732" s="106">
        <v>12</v>
      </c>
      <c r="E732" s="107">
        <v>13</v>
      </c>
      <c r="F732" s="107">
        <v>8</v>
      </c>
      <c r="G732" s="107">
        <v>11</v>
      </c>
      <c r="I732" s="94"/>
      <c r="J732" s="94"/>
      <c r="K732" s="94"/>
      <c r="L732" s="94"/>
      <c r="M732" s="94"/>
      <c r="N732" s="94"/>
      <c r="O732" s="93"/>
    </row>
    <row r="733" spans="2:15" ht="28.5">
      <c r="B733" s="95" t="s">
        <v>53</v>
      </c>
      <c r="C733" s="35">
        <v>5</v>
      </c>
      <c r="D733" s="106">
        <v>7</v>
      </c>
      <c r="E733" s="107">
        <v>12</v>
      </c>
      <c r="F733" s="107">
        <v>13</v>
      </c>
      <c r="G733" s="107">
        <v>15</v>
      </c>
      <c r="I733" s="94"/>
      <c r="J733" s="94"/>
      <c r="K733" s="94"/>
      <c r="L733" s="94"/>
      <c r="M733" s="94"/>
      <c r="N733" s="94"/>
      <c r="O733" s="93"/>
    </row>
    <row r="734" spans="2:15" ht="28.5">
      <c r="B734" s="95" t="s">
        <v>54</v>
      </c>
      <c r="C734" s="35">
        <v>4</v>
      </c>
      <c r="D734" s="106">
        <v>2</v>
      </c>
      <c r="E734" s="107">
        <v>3</v>
      </c>
      <c r="F734" s="107">
        <v>2</v>
      </c>
      <c r="G734" s="107">
        <v>3</v>
      </c>
      <c r="I734" s="94"/>
      <c r="J734" s="94"/>
      <c r="K734" s="94"/>
      <c r="L734" s="94"/>
      <c r="M734" s="94"/>
      <c r="N734" s="94"/>
      <c r="O734" s="93"/>
    </row>
    <row r="735" spans="2:15" ht="28.5">
      <c r="B735" s="95" t="s">
        <v>55</v>
      </c>
      <c r="C735" s="35">
        <v>3</v>
      </c>
      <c r="D735" s="106">
        <v>0</v>
      </c>
      <c r="E735" s="107">
        <v>2</v>
      </c>
      <c r="F735" s="107">
        <v>4</v>
      </c>
      <c r="G735" s="107">
        <v>1</v>
      </c>
      <c r="I735" s="94"/>
      <c r="J735" s="94"/>
      <c r="K735" s="94"/>
      <c r="L735" s="94"/>
      <c r="M735" s="94"/>
      <c r="N735" s="94"/>
      <c r="O735" s="93"/>
    </row>
    <row r="736" spans="2:15" ht="28.5">
      <c r="B736" s="95" t="s">
        <v>56</v>
      </c>
      <c r="C736" s="35">
        <v>5</v>
      </c>
      <c r="D736" s="106">
        <v>3</v>
      </c>
      <c r="E736" s="107">
        <v>6</v>
      </c>
      <c r="F736" s="107">
        <v>5</v>
      </c>
      <c r="G736" s="107">
        <v>4</v>
      </c>
      <c r="I736" s="94"/>
      <c r="J736" s="94"/>
      <c r="K736" s="94"/>
      <c r="L736" s="94"/>
      <c r="M736" s="94"/>
      <c r="N736" s="94"/>
      <c r="O736" s="93"/>
    </row>
    <row r="737" spans="2:15" ht="14.25">
      <c r="B737" s="95" t="s">
        <v>57</v>
      </c>
      <c r="C737" s="35">
        <v>1</v>
      </c>
      <c r="D737" s="106">
        <v>2</v>
      </c>
      <c r="E737" s="107">
        <v>1</v>
      </c>
      <c r="F737" s="107">
        <v>1</v>
      </c>
      <c r="G737" s="107">
        <v>0</v>
      </c>
      <c r="I737" s="94"/>
      <c r="J737" s="94"/>
      <c r="K737" s="94"/>
      <c r="L737" s="94"/>
      <c r="M737" s="94"/>
      <c r="N737" s="94"/>
      <c r="O737" s="93"/>
    </row>
    <row r="738" spans="2:15" ht="14.25">
      <c r="B738" s="95" t="s">
        <v>58</v>
      </c>
      <c r="C738" s="35">
        <v>0</v>
      </c>
      <c r="D738" s="106">
        <v>1</v>
      </c>
      <c r="E738" s="107">
        <v>1</v>
      </c>
      <c r="F738" s="107">
        <v>2</v>
      </c>
      <c r="G738" s="107">
        <v>3</v>
      </c>
      <c r="I738" s="94"/>
      <c r="J738" s="94"/>
      <c r="K738" s="94"/>
      <c r="L738" s="94"/>
      <c r="M738" s="94"/>
      <c r="N738" s="94"/>
      <c r="O738" s="93"/>
    </row>
    <row r="739" spans="2:15" ht="14.25">
      <c r="B739" s="95" t="s">
        <v>59</v>
      </c>
      <c r="C739" s="35">
        <v>2</v>
      </c>
      <c r="D739" s="106">
        <v>9</v>
      </c>
      <c r="E739" s="107">
        <v>7</v>
      </c>
      <c r="F739" s="107">
        <v>9</v>
      </c>
      <c r="G739" s="107">
        <v>5</v>
      </c>
      <c r="I739" s="94"/>
      <c r="J739" s="94"/>
      <c r="K739" s="94"/>
      <c r="L739" s="94"/>
      <c r="M739" s="94"/>
      <c r="N739" s="94"/>
      <c r="O739" s="93"/>
    </row>
    <row r="740" spans="2:15" ht="14.25">
      <c r="B740" s="95" t="s">
        <v>60</v>
      </c>
      <c r="C740" s="35">
        <v>2</v>
      </c>
      <c r="D740" s="106">
        <v>11</v>
      </c>
      <c r="E740" s="107">
        <v>6</v>
      </c>
      <c r="F740" s="107">
        <v>8</v>
      </c>
      <c r="G740" s="107">
        <v>8</v>
      </c>
      <c r="I740" s="94"/>
      <c r="J740" s="94"/>
      <c r="K740" s="94"/>
      <c r="L740" s="94"/>
      <c r="M740" s="94"/>
      <c r="N740" s="94"/>
      <c r="O740" s="93"/>
    </row>
    <row r="741" spans="2:15" ht="28.5">
      <c r="B741" s="95" t="s">
        <v>61</v>
      </c>
      <c r="C741" s="35">
        <v>38</v>
      </c>
      <c r="D741" s="106">
        <v>12</v>
      </c>
      <c r="E741" s="107">
        <v>10</v>
      </c>
      <c r="F741" s="107">
        <v>9</v>
      </c>
      <c r="G741" s="107">
        <v>7</v>
      </c>
      <c r="I741" s="94"/>
      <c r="J741" s="94"/>
      <c r="K741" s="94"/>
      <c r="L741" s="94"/>
      <c r="M741" s="94"/>
      <c r="N741" s="94"/>
      <c r="O741" s="93"/>
    </row>
    <row r="742" spans="2:15" ht="18" customHeight="1">
      <c r="B742" s="95" t="s">
        <v>62</v>
      </c>
      <c r="C742" s="35">
        <v>1</v>
      </c>
      <c r="D742" s="106">
        <v>3</v>
      </c>
      <c r="E742" s="107">
        <v>11</v>
      </c>
      <c r="F742" s="107">
        <v>6</v>
      </c>
      <c r="G742" s="107">
        <v>7</v>
      </c>
      <c r="I742" s="94"/>
      <c r="J742" s="94"/>
      <c r="K742" s="94"/>
      <c r="L742" s="94"/>
      <c r="M742" s="94"/>
      <c r="N742" s="94"/>
      <c r="O742" s="93"/>
    </row>
    <row r="743" spans="2:15" ht="28.5">
      <c r="B743" s="95" t="s">
        <v>63</v>
      </c>
      <c r="C743" s="35">
        <v>30</v>
      </c>
      <c r="D743" s="106">
        <v>10</v>
      </c>
      <c r="E743" s="107">
        <v>8</v>
      </c>
      <c r="F743" s="107">
        <v>12</v>
      </c>
      <c r="G743" s="107">
        <v>11</v>
      </c>
      <c r="I743" s="94"/>
      <c r="J743" s="94"/>
      <c r="K743" s="94"/>
      <c r="L743" s="94"/>
      <c r="M743" s="94"/>
      <c r="N743" s="94"/>
      <c r="O743" s="93"/>
    </row>
    <row r="744" spans="2:15" ht="14.25">
      <c r="B744" s="95" t="s">
        <v>64</v>
      </c>
      <c r="C744" s="35">
        <v>1</v>
      </c>
      <c r="D744" s="106">
        <v>4</v>
      </c>
      <c r="E744" s="107">
        <v>0</v>
      </c>
      <c r="F744" s="107">
        <v>14</v>
      </c>
      <c r="G744" s="107">
        <v>4</v>
      </c>
      <c r="I744" s="94"/>
      <c r="J744" s="94"/>
      <c r="K744" s="94"/>
      <c r="L744" s="94"/>
      <c r="M744" s="94"/>
      <c r="N744" s="94"/>
      <c r="O744" s="93"/>
    </row>
    <row r="745" spans="2:15" ht="18" customHeight="1">
      <c r="B745" s="95" t="s">
        <v>65</v>
      </c>
      <c r="C745" s="35">
        <v>3</v>
      </c>
      <c r="D745" s="106">
        <v>7</v>
      </c>
      <c r="E745" s="107">
        <v>6</v>
      </c>
      <c r="F745" s="107">
        <v>11</v>
      </c>
      <c r="G745" s="107">
        <v>20</v>
      </c>
      <c r="I745" s="94"/>
      <c r="J745" s="94"/>
      <c r="K745" s="94"/>
      <c r="L745" s="94"/>
      <c r="M745" s="94"/>
      <c r="N745" s="94"/>
      <c r="O745" s="93"/>
    </row>
    <row r="746" spans="2:15" ht="28.5">
      <c r="B746" s="96" t="s">
        <v>66</v>
      </c>
      <c r="C746" s="108">
        <v>4</v>
      </c>
      <c r="D746" s="109">
        <v>8</v>
      </c>
      <c r="E746" s="110">
        <v>14</v>
      </c>
      <c r="F746" s="110">
        <v>12</v>
      </c>
      <c r="G746" s="110">
        <v>25</v>
      </c>
      <c r="I746" s="94"/>
      <c r="J746" s="94"/>
      <c r="K746" s="94"/>
      <c r="L746" s="94"/>
      <c r="M746" s="94"/>
      <c r="N746" s="94"/>
      <c r="O746" s="93"/>
    </row>
    <row r="747" spans="3:15" ht="14.25">
      <c r="C747" s="99"/>
      <c r="E747" s="103"/>
      <c r="F747" s="103"/>
      <c r="G747" s="103"/>
      <c r="I747" s="93"/>
      <c r="J747" s="93"/>
      <c r="K747" s="93"/>
      <c r="L747" s="93"/>
      <c r="M747" s="93"/>
      <c r="N747" s="93"/>
      <c r="O747" s="93"/>
    </row>
    <row r="748" spans="3:15" ht="14.25">
      <c r="C748" s="99"/>
      <c r="E748" s="103"/>
      <c r="F748" s="103"/>
      <c r="G748" s="103"/>
      <c r="I748" s="93"/>
      <c r="J748" s="93"/>
      <c r="K748" s="93"/>
      <c r="L748" s="93"/>
      <c r="M748" s="93"/>
      <c r="N748" s="93"/>
      <c r="O748" s="93"/>
    </row>
    <row r="749" spans="3:15" ht="14.25">
      <c r="C749" s="99"/>
      <c r="E749" s="103"/>
      <c r="F749" s="103"/>
      <c r="G749" s="103"/>
      <c r="I749" s="93"/>
      <c r="J749" s="93"/>
      <c r="K749" s="93"/>
      <c r="L749" s="93"/>
      <c r="M749" s="93"/>
      <c r="N749" s="93"/>
      <c r="O749" s="93"/>
    </row>
    <row r="750" spans="3:15" ht="14.25">
      <c r="C750" s="99"/>
      <c r="E750" s="103"/>
      <c r="F750" s="103"/>
      <c r="G750" s="103"/>
      <c r="I750" s="93"/>
      <c r="J750" s="93"/>
      <c r="K750" s="93"/>
      <c r="L750" s="93"/>
      <c r="M750" s="93"/>
      <c r="N750" s="93"/>
      <c r="O750" s="93"/>
    </row>
    <row r="751" spans="3:15" ht="14.25">
      <c r="C751" s="99"/>
      <c r="E751" s="103"/>
      <c r="F751" s="103"/>
      <c r="G751" s="103"/>
      <c r="I751" s="93"/>
      <c r="J751" s="93"/>
      <c r="K751" s="93"/>
      <c r="L751" s="93"/>
      <c r="M751" s="93"/>
      <c r="N751" s="93"/>
      <c r="O751" s="93"/>
    </row>
    <row r="752" spans="3:14" ht="14.25">
      <c r="C752" s="99"/>
      <c r="E752" s="103"/>
      <c r="F752" s="103"/>
      <c r="G752" s="103"/>
      <c r="I752" s="50" t="s">
        <v>201</v>
      </c>
      <c r="J752" s="6">
        <v>0</v>
      </c>
      <c r="K752" s="72">
        <v>1</v>
      </c>
      <c r="L752" s="101">
        <v>1</v>
      </c>
      <c r="M752" s="101">
        <v>2</v>
      </c>
      <c r="N752" s="101">
        <v>3</v>
      </c>
    </row>
    <row r="753" spans="3:14" ht="14.25">
      <c r="C753" s="99"/>
      <c r="E753" s="103"/>
      <c r="F753" s="103"/>
      <c r="G753" s="103"/>
      <c r="I753" s="50" t="s">
        <v>57</v>
      </c>
      <c r="J753" s="6">
        <v>1</v>
      </c>
      <c r="K753" s="72">
        <v>2</v>
      </c>
      <c r="L753" s="101">
        <v>1</v>
      </c>
      <c r="M753" s="101">
        <v>1</v>
      </c>
      <c r="N753" s="101">
        <v>0</v>
      </c>
    </row>
    <row r="754" spans="3:14" ht="14.25">
      <c r="C754" s="99"/>
      <c r="E754" s="103"/>
      <c r="F754" s="103"/>
      <c r="G754" s="103"/>
      <c r="I754" s="50" t="s">
        <v>190</v>
      </c>
      <c r="J754" s="6">
        <v>1</v>
      </c>
      <c r="K754" s="72">
        <v>3</v>
      </c>
      <c r="L754" s="101">
        <v>11</v>
      </c>
      <c r="M754" s="101">
        <v>6</v>
      </c>
      <c r="N754" s="101">
        <v>7</v>
      </c>
    </row>
    <row r="755" spans="3:14" ht="14.25">
      <c r="C755" s="99"/>
      <c r="E755" s="103"/>
      <c r="F755" s="103"/>
      <c r="G755" s="103"/>
      <c r="I755" s="50" t="s">
        <v>200</v>
      </c>
      <c r="J755" s="6">
        <v>1</v>
      </c>
      <c r="K755" s="72">
        <v>4</v>
      </c>
      <c r="L755" s="101">
        <v>0</v>
      </c>
      <c r="M755" s="101">
        <v>14</v>
      </c>
      <c r="N755" s="101">
        <v>4</v>
      </c>
    </row>
    <row r="756" spans="3:14" ht="14.25">
      <c r="C756" s="99"/>
      <c r="E756" s="103"/>
      <c r="F756" s="103"/>
      <c r="G756" s="103"/>
      <c r="I756" s="50" t="s">
        <v>198</v>
      </c>
      <c r="J756" s="6">
        <v>2</v>
      </c>
      <c r="K756" s="72">
        <v>0</v>
      </c>
      <c r="L756" s="101">
        <v>1</v>
      </c>
      <c r="M756" s="101">
        <v>1</v>
      </c>
      <c r="N756" s="101">
        <v>4</v>
      </c>
    </row>
    <row r="757" spans="3:14" ht="14.25">
      <c r="C757" s="99"/>
      <c r="E757" s="103"/>
      <c r="F757" s="103"/>
      <c r="G757" s="103"/>
      <c r="I757" s="50" t="s">
        <v>59</v>
      </c>
      <c r="J757" s="6">
        <v>2</v>
      </c>
      <c r="K757" s="72">
        <v>9</v>
      </c>
      <c r="L757" s="101">
        <v>7</v>
      </c>
      <c r="M757" s="101">
        <v>9</v>
      </c>
      <c r="N757" s="101">
        <v>5</v>
      </c>
    </row>
    <row r="758" spans="3:14" ht="14.25">
      <c r="C758" s="99"/>
      <c r="E758" s="103"/>
      <c r="F758" s="103"/>
      <c r="G758" s="103"/>
      <c r="I758" s="50" t="s">
        <v>60</v>
      </c>
      <c r="J758" s="6">
        <v>2</v>
      </c>
      <c r="K758" s="72">
        <v>11</v>
      </c>
      <c r="L758" s="101">
        <v>6</v>
      </c>
      <c r="M758" s="101">
        <v>8</v>
      </c>
      <c r="N758" s="101">
        <v>8</v>
      </c>
    </row>
    <row r="759" spans="3:14" ht="14.25">
      <c r="C759" s="99"/>
      <c r="E759" s="103"/>
      <c r="F759" s="103"/>
      <c r="G759" s="103"/>
      <c r="I759" s="50" t="s">
        <v>203</v>
      </c>
      <c r="J759" s="6">
        <v>3</v>
      </c>
      <c r="K759" s="72">
        <v>2</v>
      </c>
      <c r="L759" s="101">
        <v>2</v>
      </c>
      <c r="M759" s="101">
        <v>0</v>
      </c>
      <c r="N759" s="101">
        <v>1</v>
      </c>
    </row>
    <row r="760" spans="3:14" ht="14.25">
      <c r="C760" s="99"/>
      <c r="E760" s="103"/>
      <c r="F760" s="103"/>
      <c r="G760" s="103"/>
      <c r="I760" s="50" t="s">
        <v>193</v>
      </c>
      <c r="J760" s="6">
        <v>3</v>
      </c>
      <c r="K760" s="72">
        <v>0</v>
      </c>
      <c r="L760" s="101">
        <v>2</v>
      </c>
      <c r="M760" s="101">
        <v>4</v>
      </c>
      <c r="N760" s="101">
        <v>1</v>
      </c>
    </row>
    <row r="761" spans="3:14" ht="14.25">
      <c r="C761" s="99"/>
      <c r="E761" s="103"/>
      <c r="F761" s="103"/>
      <c r="G761" s="103"/>
      <c r="I761" s="50" t="s">
        <v>65</v>
      </c>
      <c r="J761" s="6">
        <v>3</v>
      </c>
      <c r="K761" s="72">
        <v>7</v>
      </c>
      <c r="L761" s="101">
        <v>6</v>
      </c>
      <c r="M761" s="101">
        <v>11</v>
      </c>
      <c r="N761" s="101">
        <v>20</v>
      </c>
    </row>
    <row r="762" spans="3:14" ht="14.25">
      <c r="C762" s="99"/>
      <c r="E762" s="103"/>
      <c r="F762" s="103"/>
      <c r="G762" s="103"/>
      <c r="I762" s="50" t="s">
        <v>45</v>
      </c>
      <c r="J762" s="6">
        <v>4</v>
      </c>
      <c r="K762" s="72">
        <v>3</v>
      </c>
      <c r="L762" s="101">
        <v>13</v>
      </c>
      <c r="M762" s="101">
        <v>8</v>
      </c>
      <c r="N762" s="101">
        <v>6</v>
      </c>
    </row>
    <row r="763" spans="3:14" ht="14.25">
      <c r="C763" s="99"/>
      <c r="I763" s="50" t="s">
        <v>199</v>
      </c>
      <c r="J763" s="6">
        <v>4</v>
      </c>
      <c r="K763" s="72">
        <v>7</v>
      </c>
      <c r="L763" s="101">
        <v>6</v>
      </c>
      <c r="M763" s="101">
        <v>16</v>
      </c>
      <c r="N763" s="101">
        <v>7</v>
      </c>
    </row>
    <row r="764" spans="3:14" ht="14.25">
      <c r="C764" s="99"/>
      <c r="I764" s="50" t="s">
        <v>194</v>
      </c>
      <c r="J764" s="6">
        <v>4</v>
      </c>
      <c r="K764" s="72">
        <v>2</v>
      </c>
      <c r="L764" s="101">
        <v>3</v>
      </c>
      <c r="M764" s="101">
        <v>2</v>
      </c>
      <c r="N764" s="101">
        <v>3</v>
      </c>
    </row>
    <row r="765" spans="3:14" ht="14.25">
      <c r="C765" s="99"/>
      <c r="I765" s="50" t="s">
        <v>184</v>
      </c>
      <c r="J765" s="6">
        <v>4</v>
      </c>
      <c r="K765" s="72">
        <v>8</v>
      </c>
      <c r="L765" s="101">
        <v>14</v>
      </c>
      <c r="M765" s="101">
        <v>12</v>
      </c>
      <c r="N765" s="101">
        <v>25</v>
      </c>
    </row>
    <row r="766" spans="3:14" ht="14.25">
      <c r="C766" s="99"/>
      <c r="I766" s="50" t="s">
        <v>38</v>
      </c>
      <c r="J766" s="6">
        <v>5</v>
      </c>
      <c r="K766" s="72">
        <v>4</v>
      </c>
      <c r="L766" s="101">
        <v>4</v>
      </c>
      <c r="M766" s="101">
        <v>1</v>
      </c>
      <c r="N766" s="101">
        <v>12</v>
      </c>
    </row>
    <row r="767" spans="3:14" ht="14.25">
      <c r="C767" s="99"/>
      <c r="I767" s="50" t="s">
        <v>186</v>
      </c>
      <c r="J767" s="6">
        <v>5</v>
      </c>
      <c r="K767" s="72">
        <v>2</v>
      </c>
      <c r="L767" s="101">
        <v>4</v>
      </c>
      <c r="M767" s="101">
        <v>7</v>
      </c>
      <c r="N767" s="101">
        <v>8</v>
      </c>
    </row>
    <row r="768" spans="3:14" ht="14.25">
      <c r="C768" s="99"/>
      <c r="I768" s="50" t="s">
        <v>188</v>
      </c>
      <c r="J768" s="6">
        <v>5</v>
      </c>
      <c r="K768" s="72">
        <v>7</v>
      </c>
      <c r="L768" s="101">
        <v>12</v>
      </c>
      <c r="M768" s="101">
        <v>13</v>
      </c>
      <c r="N768" s="101">
        <v>15</v>
      </c>
    </row>
    <row r="769" spans="3:14" ht="14.25">
      <c r="C769" s="99"/>
      <c r="I769" s="50" t="s">
        <v>192</v>
      </c>
      <c r="J769" s="6">
        <v>5</v>
      </c>
      <c r="K769" s="72">
        <v>3</v>
      </c>
      <c r="L769" s="101">
        <v>6</v>
      </c>
      <c r="M769" s="101">
        <v>5</v>
      </c>
      <c r="N769" s="101">
        <v>4</v>
      </c>
    </row>
    <row r="770" spans="3:14" ht="14.25">
      <c r="C770" s="99"/>
      <c r="I770" s="50" t="s">
        <v>185</v>
      </c>
      <c r="J770" s="6">
        <v>6</v>
      </c>
      <c r="K770" s="72">
        <v>7</v>
      </c>
      <c r="L770" s="101">
        <v>10</v>
      </c>
      <c r="M770" s="101">
        <v>0</v>
      </c>
      <c r="N770" s="101">
        <v>9</v>
      </c>
    </row>
    <row r="771" spans="3:14" ht="14.25">
      <c r="C771" s="99"/>
      <c r="I771" s="50" t="s">
        <v>208</v>
      </c>
      <c r="J771" s="6">
        <v>6</v>
      </c>
      <c r="K771" s="72">
        <v>15</v>
      </c>
      <c r="L771" s="101">
        <v>18</v>
      </c>
      <c r="M771" s="101">
        <v>17</v>
      </c>
      <c r="N771" s="101">
        <v>26</v>
      </c>
    </row>
    <row r="772" spans="3:14" ht="14.25">
      <c r="C772" s="99"/>
      <c r="I772" s="50" t="s">
        <v>187</v>
      </c>
      <c r="J772" s="6">
        <v>10</v>
      </c>
      <c r="K772" s="72">
        <v>12</v>
      </c>
      <c r="L772" s="101">
        <v>13</v>
      </c>
      <c r="M772" s="101">
        <v>8</v>
      </c>
      <c r="N772" s="101">
        <v>11</v>
      </c>
    </row>
    <row r="773" spans="3:14" ht="14.25">
      <c r="C773" s="99"/>
      <c r="I773" s="50" t="s">
        <v>197</v>
      </c>
      <c r="J773" s="6">
        <v>15</v>
      </c>
      <c r="K773" s="72">
        <v>26</v>
      </c>
      <c r="L773" s="101">
        <v>24</v>
      </c>
      <c r="M773" s="101">
        <v>23</v>
      </c>
      <c r="N773" s="101">
        <v>18</v>
      </c>
    </row>
    <row r="774" spans="3:14" ht="14.25">
      <c r="C774" s="99"/>
      <c r="I774" s="50" t="s">
        <v>195</v>
      </c>
      <c r="J774" s="6">
        <v>18</v>
      </c>
      <c r="K774" s="72">
        <v>30</v>
      </c>
      <c r="L774" s="101">
        <v>18</v>
      </c>
      <c r="M774" s="101">
        <v>25</v>
      </c>
      <c r="N774" s="101">
        <v>15</v>
      </c>
    </row>
    <row r="775" spans="9:14" ht="14.25">
      <c r="I775" s="50" t="s">
        <v>47</v>
      </c>
      <c r="J775" s="6">
        <v>23</v>
      </c>
      <c r="K775" s="72">
        <v>16</v>
      </c>
      <c r="L775" s="101">
        <v>29</v>
      </c>
      <c r="M775" s="101">
        <v>13</v>
      </c>
      <c r="N775" s="101">
        <v>16</v>
      </c>
    </row>
    <row r="776" spans="9:14" ht="14.25">
      <c r="I776" s="50" t="s">
        <v>202</v>
      </c>
      <c r="J776" s="6">
        <v>28</v>
      </c>
      <c r="K776" s="72">
        <v>20</v>
      </c>
      <c r="L776" s="101">
        <v>10</v>
      </c>
      <c r="M776" s="101">
        <v>18</v>
      </c>
      <c r="N776" s="101">
        <v>18</v>
      </c>
    </row>
    <row r="777" spans="9:14" ht="14.25">
      <c r="I777" s="50" t="s">
        <v>49</v>
      </c>
      <c r="J777" s="6">
        <v>30</v>
      </c>
      <c r="K777" s="72">
        <v>21</v>
      </c>
      <c r="L777" s="101">
        <v>19</v>
      </c>
      <c r="M777" s="101">
        <v>22</v>
      </c>
      <c r="N777" s="101">
        <v>22</v>
      </c>
    </row>
    <row r="778" spans="9:14" ht="14.25">
      <c r="I778" s="50" t="s">
        <v>189</v>
      </c>
      <c r="J778" s="6">
        <v>30</v>
      </c>
      <c r="K778" s="72">
        <v>10</v>
      </c>
      <c r="L778" s="101">
        <v>8</v>
      </c>
      <c r="M778" s="101">
        <v>12</v>
      </c>
      <c r="N778" s="101">
        <v>11</v>
      </c>
    </row>
    <row r="779" spans="9:14" ht="14.25">
      <c r="I779" s="50" t="s">
        <v>191</v>
      </c>
      <c r="J779" s="6">
        <v>38</v>
      </c>
      <c r="K779" s="72">
        <v>12</v>
      </c>
      <c r="L779" s="101">
        <v>10</v>
      </c>
      <c r="M779" s="101">
        <v>9</v>
      </c>
      <c r="N779" s="101">
        <v>7</v>
      </c>
    </row>
    <row r="780" spans="9:14" ht="14.25">
      <c r="I780" s="51" t="s">
        <v>196</v>
      </c>
      <c r="J780" s="9">
        <v>43</v>
      </c>
      <c r="K780" s="78">
        <v>37</v>
      </c>
      <c r="L780" s="102">
        <v>18</v>
      </c>
      <c r="M780" s="102">
        <v>14</v>
      </c>
      <c r="N780" s="102">
        <v>14</v>
      </c>
    </row>
    <row r="803" spans="6:9" ht="14.25">
      <c r="F803" s="1" t="s">
        <v>2</v>
      </c>
      <c r="I803" s="1"/>
    </row>
    <row r="805" ht="14.25">
      <c r="B805" s="44" t="s">
        <v>178</v>
      </c>
    </row>
    <row r="806" ht="14.25">
      <c r="B806" s="44" t="s">
        <v>179</v>
      </c>
    </row>
    <row r="807" ht="14.25">
      <c r="B807" s="48" t="s">
        <v>180</v>
      </c>
    </row>
    <row r="810" ht="14.25">
      <c r="B810" s="46" t="s">
        <v>204</v>
      </c>
    </row>
    <row r="814" ht="14.25">
      <c r="B814" s="44" t="s">
        <v>181</v>
      </c>
    </row>
    <row r="815" ht="14.25">
      <c r="B815" s="44" t="s">
        <v>182</v>
      </c>
    </row>
    <row r="816" ht="14.25">
      <c r="B816" s="44"/>
    </row>
    <row r="817" ht="14.25">
      <c r="B817" s="44"/>
    </row>
    <row r="818" spans="2:4" ht="14.25">
      <c r="B818" s="38"/>
      <c r="C818" s="7" t="s">
        <v>3</v>
      </c>
      <c r="D818" s="22" t="s">
        <v>1</v>
      </c>
    </row>
    <row r="819" spans="2:4" ht="14.25">
      <c r="B819" s="39"/>
      <c r="C819" s="8"/>
      <c r="D819" s="30"/>
    </row>
    <row r="820" spans="2:4" ht="14.25">
      <c r="B820" s="40" t="s">
        <v>70</v>
      </c>
      <c r="C820" s="6">
        <v>49</v>
      </c>
      <c r="D820" s="31">
        <f>C820*100/307</f>
        <v>15.960912052117264</v>
      </c>
    </row>
    <row r="821" spans="2:4" ht="14.25">
      <c r="B821" s="40" t="s">
        <v>71</v>
      </c>
      <c r="C821" s="6">
        <v>187</v>
      </c>
      <c r="D821" s="31">
        <f>C821*100/307</f>
        <v>60.91205211726384</v>
      </c>
    </row>
    <row r="822" spans="2:4" ht="14.25">
      <c r="B822" s="40" t="s">
        <v>72</v>
      </c>
      <c r="C822" s="6">
        <v>71</v>
      </c>
      <c r="D822" s="31">
        <f>C822*100/307</f>
        <v>23.127035830618894</v>
      </c>
    </row>
    <row r="823" spans="2:4" ht="14.25">
      <c r="B823" s="43" t="s">
        <v>2</v>
      </c>
      <c r="C823" s="9"/>
      <c r="D823" s="32"/>
    </row>
    <row r="824" spans="2:4" ht="15">
      <c r="B824" s="60" t="s">
        <v>73</v>
      </c>
      <c r="C824" s="19">
        <f>SUM(C820:C823)</f>
        <v>307</v>
      </c>
      <c r="D824" s="37">
        <f>SUM(D820:D823)</f>
        <v>100</v>
      </c>
    </row>
    <row r="825" spans="2:4" ht="15">
      <c r="B825" s="42"/>
      <c r="C825" s="20"/>
      <c r="D825" s="29"/>
    </row>
    <row r="826" spans="2:4" ht="15">
      <c r="B826" s="42"/>
      <c r="C826" s="20"/>
      <c r="D826" s="29"/>
    </row>
    <row r="828" ht="14.25">
      <c r="B828" s="44" t="s">
        <v>216</v>
      </c>
    </row>
    <row r="829" ht="14.25">
      <c r="B829" s="48" t="s">
        <v>217</v>
      </c>
    </row>
    <row r="830" ht="14.25">
      <c r="B830" s="48" t="s">
        <v>218</v>
      </c>
    </row>
    <row r="832" ht="14.25">
      <c r="B832" s="46" t="s">
        <v>205</v>
      </c>
    </row>
    <row r="836" ht="14.25">
      <c r="B836" s="44" t="s">
        <v>94</v>
      </c>
    </row>
    <row r="837" ht="14.25">
      <c r="B837" s="44" t="s">
        <v>103</v>
      </c>
    </row>
    <row r="838" ht="14.25">
      <c r="B838" s="44" t="s">
        <v>104</v>
      </c>
    </row>
    <row r="839" ht="14.25">
      <c r="B839" s="44"/>
    </row>
    <row r="840" ht="14.25">
      <c r="B840" s="44"/>
    </row>
    <row r="841" ht="14.25">
      <c r="B841" s="46" t="s">
        <v>206</v>
      </c>
    </row>
    <row r="842" ht="14.25">
      <c r="B842" s="44"/>
    </row>
    <row r="843" ht="14.25">
      <c r="B843" s="44"/>
    </row>
    <row r="844" ht="14.25">
      <c r="B844" s="44"/>
    </row>
    <row r="845" ht="14.25">
      <c r="B845" s="44"/>
    </row>
    <row r="846" ht="14.25">
      <c r="B846" s="44"/>
    </row>
    <row r="847" ht="14.25">
      <c r="B847" s="44"/>
    </row>
    <row r="848" ht="14.25">
      <c r="B848" s="44"/>
    </row>
    <row r="849" ht="14.25">
      <c r="B849" s="44"/>
    </row>
    <row r="850" ht="14.25">
      <c r="B850" s="44"/>
    </row>
    <row r="851" ht="14.25">
      <c r="B851" s="44"/>
    </row>
    <row r="852" ht="14.25">
      <c r="B852" s="44"/>
    </row>
    <row r="853" ht="14.25">
      <c r="B853" s="44"/>
    </row>
    <row r="854" ht="14.25">
      <c r="B854" s="44"/>
    </row>
    <row r="855" ht="14.25">
      <c r="B855" s="44"/>
    </row>
    <row r="856" ht="14.25">
      <c r="B856" s="44"/>
    </row>
    <row r="857" ht="14.25">
      <c r="B857" s="44"/>
    </row>
    <row r="860" ht="14.25">
      <c r="B860" s="52" t="s">
        <v>221</v>
      </c>
    </row>
    <row r="861" ht="14.25">
      <c r="B861" s="48" t="s">
        <v>222</v>
      </c>
    </row>
    <row r="862" ht="14.25">
      <c r="B862" s="48" t="s">
        <v>223</v>
      </c>
    </row>
    <row r="863" ht="14.25">
      <c r="B863" s="48" t="s">
        <v>224</v>
      </c>
    </row>
    <row r="886" spans="2:4" ht="14.25">
      <c r="B886" s="38"/>
      <c r="C886" s="7" t="s">
        <v>3</v>
      </c>
      <c r="D886" s="22" t="s">
        <v>1</v>
      </c>
    </row>
    <row r="887" spans="2:4" ht="14.25">
      <c r="B887" s="39"/>
      <c r="C887" s="8"/>
      <c r="D887" s="30"/>
    </row>
    <row r="888" spans="2:4" ht="14.25">
      <c r="B888" s="40" t="s">
        <v>67</v>
      </c>
      <c r="C888" s="6">
        <f>Stratford!C406+Coventry!C408+Online!C396</f>
        <v>3</v>
      </c>
      <c r="D888" s="31">
        <f>C888*100/307</f>
        <v>0.9771986970684039</v>
      </c>
    </row>
    <row r="889" spans="2:4" ht="14.25">
      <c r="B889" s="40" t="s">
        <v>68</v>
      </c>
      <c r="C889" s="6">
        <f>Stratford!C407+Coventry!C409+Online!C397</f>
        <v>181</v>
      </c>
      <c r="D889" s="31">
        <f>C889*100/307</f>
        <v>58.957654723127035</v>
      </c>
    </row>
    <row r="890" spans="2:4" ht="14.25">
      <c r="B890" s="40" t="s">
        <v>69</v>
      </c>
      <c r="C890" s="6">
        <f>Stratford!C408+Coventry!C410+Online!C398</f>
        <v>123</v>
      </c>
      <c r="D890" s="31">
        <f>C890*100/307</f>
        <v>40.06514657980456</v>
      </c>
    </row>
    <row r="891" spans="2:4" ht="14.25">
      <c r="B891" s="43" t="s">
        <v>2</v>
      </c>
      <c r="C891" s="9"/>
      <c r="D891" s="32"/>
    </row>
    <row r="892" spans="2:4" ht="15">
      <c r="B892" s="60" t="s">
        <v>73</v>
      </c>
      <c r="C892" s="19">
        <f>SUM(C888:C891)</f>
        <v>307</v>
      </c>
      <c r="D892" s="37">
        <f>SUM(D888:D891)</f>
        <v>100</v>
      </c>
    </row>
    <row r="895" ht="14.25">
      <c r="B895" s="44" t="s">
        <v>95</v>
      </c>
    </row>
    <row r="896" ht="14.25">
      <c r="B896" s="48" t="s">
        <v>219</v>
      </c>
    </row>
    <row r="897" ht="14.25">
      <c r="B897" s="48" t="s">
        <v>220</v>
      </c>
    </row>
    <row r="900" ht="14.25">
      <c r="B900" s="46" t="s">
        <v>206</v>
      </c>
    </row>
    <row r="901" ht="14.25">
      <c r="B901" s="46"/>
    </row>
    <row r="903" ht="14.25">
      <c r="B903" s="52" t="s">
        <v>98</v>
      </c>
    </row>
    <row r="904" ht="14.25">
      <c r="B904" s="48" t="s">
        <v>99</v>
      </c>
    </row>
    <row r="905" ht="14.25">
      <c r="B905" s="48" t="s">
        <v>100</v>
      </c>
    </row>
    <row r="906" ht="14.25">
      <c r="B906" s="48" t="s">
        <v>101</v>
      </c>
    </row>
    <row r="907" ht="14.25">
      <c r="B907" s="48"/>
    </row>
    <row r="909" ht="14.25">
      <c r="B909" s="46" t="s">
        <v>207</v>
      </c>
    </row>
  </sheetData>
  <sheetProtection/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2"/>
  <headerFooter alignWithMargins="0">
    <oddHeader>&amp;C&amp;"Arial,Bold"&amp;11Welford on Avon Neighbourhood Plan Questionnaire March / April 2013</oddHeader>
    <oddFooter xml:space="preserve">&amp;R
&amp;"Arial,Bold Italic"&amp;9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22"/>
  <sheetViews>
    <sheetView zoomScalePageLayoutView="0" workbookViewId="0" topLeftCell="A16">
      <selection activeCell="E402" sqref="E402"/>
    </sheetView>
  </sheetViews>
  <sheetFormatPr defaultColWidth="9.140625" defaultRowHeight="12.75"/>
  <cols>
    <col min="1" max="1" width="1.8515625" style="10" customWidth="1"/>
    <col min="2" max="2" width="37.57421875" style="49" customWidth="1"/>
    <col min="3" max="3" width="10.140625" style="1" customWidth="1"/>
    <col min="4" max="4" width="11.7109375" style="21" customWidth="1"/>
    <col min="5" max="5" width="10.8515625" style="1" customWidth="1"/>
    <col min="6" max="6" width="11.421875" style="1" customWidth="1"/>
    <col min="7" max="7" width="17.421875" style="1" customWidth="1"/>
  </cols>
  <sheetData>
    <row r="3" ht="15">
      <c r="B3" s="12" t="s">
        <v>13</v>
      </c>
    </row>
    <row r="6" spans="2:4" ht="15">
      <c r="B6" s="38"/>
      <c r="C6" s="7" t="s">
        <v>3</v>
      </c>
      <c r="D6" s="22" t="s">
        <v>1</v>
      </c>
    </row>
    <row r="7" spans="2:4" ht="15">
      <c r="B7" s="39"/>
      <c r="C7" s="8"/>
      <c r="D7" s="23"/>
    </row>
    <row r="8" spans="2:4" ht="15">
      <c r="B8" s="40" t="s">
        <v>4</v>
      </c>
      <c r="C8" s="6">
        <f>Stratford!C8+Coventry!C8+Online!C8</f>
        <v>171</v>
      </c>
      <c r="D8" s="24">
        <f>C8*100/302</f>
        <v>56.62251655629139</v>
      </c>
    </row>
    <row r="9" spans="2:4" ht="15">
      <c r="B9" s="40" t="s">
        <v>5</v>
      </c>
      <c r="C9" s="6">
        <f>Stratford!C9+Coventry!C9+Online!C9</f>
        <v>131</v>
      </c>
      <c r="D9" s="24">
        <f>C9*100/302</f>
        <v>43.37748344370861</v>
      </c>
    </row>
    <row r="10" spans="2:4" ht="15">
      <c r="B10" s="40"/>
      <c r="C10" s="6"/>
      <c r="D10" s="24"/>
    </row>
    <row r="11" spans="2:4" ht="15">
      <c r="B11" s="41" t="s">
        <v>73</v>
      </c>
      <c r="C11" s="19">
        <f>SUM(C8:C10)</f>
        <v>302</v>
      </c>
      <c r="D11" s="34">
        <f>SUM(D8:D10)</f>
        <v>100</v>
      </c>
    </row>
    <row r="12" spans="2:4" ht="15">
      <c r="B12" s="42"/>
      <c r="C12" s="4"/>
      <c r="D12" s="25"/>
    </row>
    <row r="13" spans="2:4" ht="15">
      <c r="B13" s="42"/>
      <c r="C13" s="4"/>
      <c r="D13" s="25"/>
    </row>
    <row r="15" ht="15">
      <c r="B15" s="12" t="s">
        <v>14</v>
      </c>
    </row>
    <row r="16" ht="15">
      <c r="B16" s="12"/>
    </row>
    <row r="17" ht="15">
      <c r="B17" s="13"/>
    </row>
    <row r="18" ht="15">
      <c r="B18" s="15" t="s">
        <v>125</v>
      </c>
    </row>
    <row r="19" ht="15">
      <c r="B19" s="12"/>
    </row>
    <row r="20" ht="15">
      <c r="B20" s="12"/>
    </row>
    <row r="21" ht="15">
      <c r="B21" s="12"/>
    </row>
    <row r="22" ht="15">
      <c r="B22" s="12" t="s">
        <v>15</v>
      </c>
    </row>
    <row r="23" ht="15">
      <c r="B23" s="12"/>
    </row>
    <row r="25" spans="2:4" ht="15">
      <c r="B25" s="38"/>
      <c r="C25" s="7" t="s">
        <v>3</v>
      </c>
      <c r="D25" s="22" t="s">
        <v>1</v>
      </c>
    </row>
    <row r="26" spans="2:4" ht="15">
      <c r="B26" s="39"/>
      <c r="C26" s="8"/>
      <c r="D26" s="23"/>
    </row>
    <row r="27" spans="2:4" ht="15">
      <c r="B27" s="40" t="s">
        <v>6</v>
      </c>
      <c r="C27" s="6">
        <f>Stratford!C26+Coventry!C27+Online!C25</f>
        <v>97</v>
      </c>
      <c r="D27" s="24">
        <f>C27*100/618</f>
        <v>15.6957928802589</v>
      </c>
    </row>
    <row r="28" spans="2:4" ht="15">
      <c r="B28" s="40" t="s">
        <v>7</v>
      </c>
      <c r="C28" s="6">
        <f>Stratford!C27+Coventry!C28+Online!C26</f>
        <v>43</v>
      </c>
      <c r="D28" s="24">
        <f>C28*100/618</f>
        <v>6.957928802588997</v>
      </c>
    </row>
    <row r="29" spans="2:4" ht="15">
      <c r="B29" s="40" t="s">
        <v>8</v>
      </c>
      <c r="C29" s="6">
        <f>Stratford!C28+Coventry!C29+Online!C27</f>
        <v>73</v>
      </c>
      <c r="D29" s="24">
        <f>C29*100/618</f>
        <v>11.812297734627832</v>
      </c>
    </row>
    <row r="30" spans="2:4" ht="15">
      <c r="B30" s="40" t="s">
        <v>9</v>
      </c>
      <c r="C30" s="6">
        <f>Stratford!C29+Coventry!C30+Online!C28</f>
        <v>207</v>
      </c>
      <c r="D30" s="24">
        <f>C30*100/618</f>
        <v>33.49514563106796</v>
      </c>
    </row>
    <row r="31" spans="2:4" ht="15">
      <c r="B31" s="40" t="s">
        <v>10</v>
      </c>
      <c r="C31" s="6">
        <f>Stratford!C30+Coventry!C31+Online!C29</f>
        <v>198</v>
      </c>
      <c r="D31" s="24">
        <f>C31*100/618</f>
        <v>32.03883495145631</v>
      </c>
    </row>
    <row r="32" spans="2:4" ht="15">
      <c r="B32" s="43"/>
      <c r="C32" s="9"/>
      <c r="D32" s="26"/>
    </row>
    <row r="33" spans="2:4" ht="15">
      <c r="B33" s="38"/>
      <c r="C33" s="19">
        <f>SUM(C27:C32)</f>
        <v>618</v>
      </c>
      <c r="D33" s="34">
        <f>SUM(D27:D32)</f>
        <v>100</v>
      </c>
    </row>
    <row r="36" ht="15">
      <c r="B36" s="44" t="s">
        <v>11</v>
      </c>
    </row>
    <row r="38" ht="15">
      <c r="B38" s="15"/>
    </row>
    <row r="39" spans="2:4" ht="15">
      <c r="B39" s="38"/>
      <c r="C39" s="7" t="s">
        <v>3</v>
      </c>
      <c r="D39" s="22" t="s">
        <v>1</v>
      </c>
    </row>
    <row r="40" spans="2:4" ht="15">
      <c r="B40" s="39"/>
      <c r="C40" s="8"/>
      <c r="D40" s="23"/>
    </row>
    <row r="41" spans="2:4" ht="15">
      <c r="B41" s="40" t="s">
        <v>113</v>
      </c>
      <c r="C41" s="6">
        <f>Stratford!C42+Coventry!C43+Online!C41</f>
        <v>49</v>
      </c>
      <c r="D41" s="24">
        <f aca="true" t="shared" si="0" ref="D41:D46">C41*100/325</f>
        <v>15.076923076923077</v>
      </c>
    </row>
    <row r="42" spans="2:4" ht="15">
      <c r="B42" s="40" t="s">
        <v>114</v>
      </c>
      <c r="C42" s="6">
        <f>Stratford!C43+Coventry!C44+Online!C42</f>
        <v>53</v>
      </c>
      <c r="D42" s="24">
        <f t="shared" si="0"/>
        <v>16.307692307692307</v>
      </c>
    </row>
    <row r="43" spans="2:4" ht="15">
      <c r="B43" s="40" t="s">
        <v>115</v>
      </c>
      <c r="C43" s="6">
        <f>Stratford!C44+Coventry!C45+Online!C43</f>
        <v>65</v>
      </c>
      <c r="D43" s="24">
        <f t="shared" si="0"/>
        <v>20</v>
      </c>
    </row>
    <row r="44" spans="2:4" ht="15">
      <c r="B44" s="40" t="s">
        <v>116</v>
      </c>
      <c r="C44" s="6">
        <f>Stratford!C45+Coventry!C46+Online!C44</f>
        <v>45</v>
      </c>
      <c r="D44" s="24">
        <f t="shared" si="0"/>
        <v>13.846153846153847</v>
      </c>
    </row>
    <row r="45" spans="2:4" ht="15">
      <c r="B45" s="40" t="s">
        <v>142</v>
      </c>
      <c r="C45" s="6">
        <f>Stratford!C46+Coventry!C47+Online!C45</f>
        <v>31</v>
      </c>
      <c r="D45" s="24">
        <f t="shared" si="0"/>
        <v>9.538461538461538</v>
      </c>
    </row>
    <row r="46" spans="2:4" ht="15">
      <c r="B46" s="40" t="s">
        <v>144</v>
      </c>
      <c r="C46" s="6">
        <f>Stratford!C47+Coventry!C48+Online!C46</f>
        <v>82</v>
      </c>
      <c r="D46" s="24">
        <f t="shared" si="0"/>
        <v>25.23076923076923</v>
      </c>
    </row>
    <row r="47" spans="2:4" ht="15">
      <c r="B47" s="43"/>
      <c r="C47" s="9" t="s">
        <v>2</v>
      </c>
      <c r="D47" s="26" t="s">
        <v>2</v>
      </c>
    </row>
    <row r="48" spans="2:4" ht="15">
      <c r="B48" s="38"/>
      <c r="C48" s="19">
        <f>SUM(C41:C47)</f>
        <v>325</v>
      </c>
      <c r="D48" s="34">
        <f>SUM(D41:D47)</f>
        <v>99.99999999999999</v>
      </c>
    </row>
    <row r="49" spans="2:4" ht="15">
      <c r="B49" s="42"/>
      <c r="C49" s="20"/>
      <c r="D49" s="58"/>
    </row>
    <row r="50" spans="2:4" ht="15">
      <c r="B50" s="42"/>
      <c r="C50" s="20"/>
      <c r="D50" s="58"/>
    </row>
    <row r="52" spans="2:6" ht="15">
      <c r="B52" s="39"/>
      <c r="C52" s="2"/>
      <c r="D52" s="2"/>
      <c r="E52" s="7" t="s">
        <v>3</v>
      </c>
      <c r="F52" s="22" t="s">
        <v>1</v>
      </c>
    </row>
    <row r="53" spans="2:6" ht="15">
      <c r="B53" s="39"/>
      <c r="C53" s="2"/>
      <c r="D53" s="2"/>
      <c r="E53" s="8"/>
      <c r="F53" s="27"/>
    </row>
    <row r="54" spans="2:6" ht="15">
      <c r="B54" s="53" t="s">
        <v>109</v>
      </c>
      <c r="C54" s="14"/>
      <c r="D54" s="14"/>
      <c r="E54" s="6">
        <f>Stratford!F55+Coventry!F57+Online!F54</f>
        <v>163</v>
      </c>
      <c r="F54" s="36">
        <f>E54*100/312</f>
        <v>52.243589743589745</v>
      </c>
    </row>
    <row r="55" spans="2:6" ht="15">
      <c r="B55" s="53" t="s">
        <v>110</v>
      </c>
      <c r="C55" s="14"/>
      <c r="D55" s="14"/>
      <c r="E55" s="6" t="s">
        <v>2</v>
      </c>
      <c r="F55" s="36" t="s">
        <v>2</v>
      </c>
    </row>
    <row r="56" spans="2:6" ht="15">
      <c r="B56" s="53" t="s">
        <v>12</v>
      </c>
      <c r="C56" s="14"/>
      <c r="D56" s="14"/>
      <c r="E56" s="6">
        <f>Stratford!F57+Coventry!F59+Online!F56</f>
        <v>149</v>
      </c>
      <c r="F56" s="36">
        <f>E56*100/312</f>
        <v>47.756410256410255</v>
      </c>
    </row>
    <row r="57" spans="2:6" ht="15">
      <c r="B57" s="43"/>
      <c r="C57" s="18"/>
      <c r="D57" s="18"/>
      <c r="E57" s="9"/>
      <c r="F57" s="28"/>
    </row>
    <row r="58" spans="2:6" ht="15">
      <c r="B58" s="43"/>
      <c r="C58" s="18"/>
      <c r="D58" s="18"/>
      <c r="E58" s="19">
        <f>SUM(E54:E57)</f>
        <v>312</v>
      </c>
      <c r="F58" s="34">
        <f>SUM(F54:F57)</f>
        <v>100</v>
      </c>
    </row>
    <row r="59" spans="2:4" ht="15">
      <c r="B59" s="42"/>
      <c r="C59" s="14"/>
      <c r="D59" s="29"/>
    </row>
    <row r="60" spans="2:4" ht="15">
      <c r="B60" s="15" t="s">
        <v>126</v>
      </c>
      <c r="C60" s="14"/>
      <c r="D60" s="29"/>
    </row>
    <row r="61" spans="3:4" ht="15">
      <c r="C61" s="14"/>
      <c r="D61" s="29"/>
    </row>
    <row r="64" ht="15">
      <c r="B64" s="44" t="s">
        <v>75</v>
      </c>
    </row>
    <row r="65" ht="15">
      <c r="B65" s="45"/>
    </row>
    <row r="67" ht="15">
      <c r="B67" s="46" t="s">
        <v>128</v>
      </c>
    </row>
    <row r="71" spans="1:2" ht="15">
      <c r="A71" s="10" t="s">
        <v>2</v>
      </c>
      <c r="B71" s="12" t="s">
        <v>76</v>
      </c>
    </row>
    <row r="74" ht="15">
      <c r="B74" s="46" t="s">
        <v>126</v>
      </c>
    </row>
    <row r="75" ht="15">
      <c r="B75" s="46"/>
    </row>
    <row r="78" ht="15">
      <c r="B78" s="12" t="s">
        <v>19</v>
      </c>
    </row>
    <row r="81" spans="2:5" ht="15">
      <c r="B81" s="39"/>
      <c r="C81" s="3"/>
      <c r="D81" s="7" t="s">
        <v>3</v>
      </c>
      <c r="E81" s="22" t="s">
        <v>1</v>
      </c>
    </row>
    <row r="82" spans="2:5" ht="15">
      <c r="B82" s="39"/>
      <c r="C82" s="3"/>
      <c r="D82" s="8"/>
      <c r="E82" s="23"/>
    </row>
    <row r="83" spans="2:5" ht="15">
      <c r="B83" s="47" t="s">
        <v>16</v>
      </c>
      <c r="C83" s="16"/>
      <c r="D83" s="6">
        <f>Stratford!D84+Coventry!D83+Online!D83</f>
        <v>263</v>
      </c>
      <c r="E83" s="36">
        <f>D83*100/309</f>
        <v>85.11326860841424</v>
      </c>
    </row>
    <row r="84" spans="2:5" ht="15">
      <c r="B84" s="47" t="s">
        <v>17</v>
      </c>
      <c r="C84" s="16"/>
      <c r="D84" s="6">
        <f>Stratford!D85+Coventry!D84+Online!D84</f>
        <v>43</v>
      </c>
      <c r="E84" s="36">
        <f>D84*100/309</f>
        <v>13.915857605177994</v>
      </c>
    </row>
    <row r="85" spans="2:5" ht="15">
      <c r="B85" s="47" t="s">
        <v>18</v>
      </c>
      <c r="C85" s="16"/>
      <c r="D85" s="6">
        <f>Stratford!D86+Coventry!D85+Online!D85</f>
        <v>3</v>
      </c>
      <c r="E85" s="36">
        <f>D85*100/309</f>
        <v>0.970873786407767</v>
      </c>
    </row>
    <row r="86" spans="2:5" ht="15">
      <c r="B86" s="43"/>
      <c r="C86" s="5"/>
      <c r="D86" s="9"/>
      <c r="E86" s="26"/>
    </row>
    <row r="87" spans="2:5" ht="15">
      <c r="B87" s="43"/>
      <c r="C87" s="5"/>
      <c r="D87" s="19">
        <f>SUM(D83:D86)</f>
        <v>309</v>
      </c>
      <c r="E87" s="34">
        <f>SUM(E83:E86)</f>
        <v>100</v>
      </c>
    </row>
    <row r="88" spans="2:4" ht="15">
      <c r="B88" s="42"/>
      <c r="C88" s="4"/>
      <c r="D88" s="25"/>
    </row>
    <row r="89" spans="2:4" ht="15">
      <c r="B89" s="42"/>
      <c r="C89" s="4"/>
      <c r="D89" s="25"/>
    </row>
    <row r="90" spans="2:4" ht="15">
      <c r="B90" s="42"/>
      <c r="C90" s="4"/>
      <c r="D90" s="25"/>
    </row>
    <row r="91" spans="2:4" ht="15">
      <c r="B91" s="42"/>
      <c r="C91" s="4"/>
      <c r="D91" s="25"/>
    </row>
    <row r="92" spans="2:4" ht="15">
      <c r="B92" s="42"/>
      <c r="C92" s="4"/>
      <c r="D92" s="25"/>
    </row>
    <row r="93" spans="2:4" ht="15">
      <c r="B93" s="42"/>
      <c r="C93" s="4"/>
      <c r="D93" s="25"/>
    </row>
    <row r="94" spans="2:4" ht="15">
      <c r="B94" s="42"/>
      <c r="C94" s="4"/>
      <c r="D94" s="25"/>
    </row>
    <row r="95" spans="2:4" ht="15">
      <c r="B95" s="42"/>
      <c r="C95" s="4"/>
      <c r="D95" s="25"/>
    </row>
    <row r="96" spans="2:4" ht="15">
      <c r="B96" s="42"/>
      <c r="C96" s="4"/>
      <c r="D96" s="25"/>
    </row>
    <row r="99" ht="15">
      <c r="B99" s="48" t="s">
        <v>77</v>
      </c>
    </row>
    <row r="100" ht="15">
      <c r="B100" s="48" t="s">
        <v>78</v>
      </c>
    </row>
    <row r="101" ht="15">
      <c r="B101" s="48"/>
    </row>
    <row r="103" spans="2:5" ht="15">
      <c r="B103" s="38"/>
      <c r="C103" s="7" t="s">
        <v>3</v>
      </c>
      <c r="D103" s="25"/>
      <c r="E103" s="14"/>
    </row>
    <row r="104" spans="2:5" ht="15">
      <c r="B104" s="39"/>
      <c r="C104" s="8"/>
      <c r="D104" s="29"/>
      <c r="E104" s="14"/>
    </row>
    <row r="105" spans="2:5" ht="15">
      <c r="B105" s="40" t="s">
        <v>20</v>
      </c>
      <c r="C105" s="6">
        <f>Stratford!C109+Coventry!C113+Online!C106</f>
        <v>9436</v>
      </c>
      <c r="D105" s="61"/>
      <c r="E105" s="14"/>
    </row>
    <row r="106" spans="2:5" ht="15">
      <c r="B106" s="40" t="s">
        <v>21</v>
      </c>
      <c r="C106" s="6">
        <f>Stratford!C110+Coventry!C114+Online!C107</f>
        <v>8875</v>
      </c>
      <c r="D106" s="61"/>
      <c r="E106" s="14"/>
    </row>
    <row r="107" spans="2:5" ht="15">
      <c r="B107" s="40" t="s">
        <v>22</v>
      </c>
      <c r="C107" s="6">
        <f>Stratford!C111+Coventry!C115+Online!C108</f>
        <v>11189</v>
      </c>
      <c r="D107" s="61"/>
      <c r="E107" s="14"/>
    </row>
    <row r="108" spans="2:5" ht="15">
      <c r="B108" s="43"/>
      <c r="C108" s="9"/>
      <c r="D108" s="25"/>
      <c r="E108" s="14"/>
    </row>
    <row r="109" spans="2:5" ht="15">
      <c r="B109" s="38"/>
      <c r="C109" s="19">
        <f>SUM(C105:C108)</f>
        <v>29500</v>
      </c>
      <c r="D109" s="58"/>
      <c r="E109" s="14"/>
    </row>
    <row r="110" ht="15">
      <c r="D110" s="29"/>
    </row>
    <row r="111" ht="15">
      <c r="D111" s="29"/>
    </row>
    <row r="112" ht="15">
      <c r="D112" s="29"/>
    </row>
    <row r="113" spans="2:4" ht="15">
      <c r="B113" s="48" t="s">
        <v>79</v>
      </c>
      <c r="D113" s="29"/>
    </row>
    <row r="114" spans="2:4" ht="15">
      <c r="B114" s="48" t="s">
        <v>80</v>
      </c>
      <c r="D114" s="29"/>
    </row>
    <row r="115" spans="2:4" ht="15">
      <c r="B115" s="48"/>
      <c r="D115" s="29"/>
    </row>
    <row r="116" ht="15">
      <c r="D116" s="29"/>
    </row>
    <row r="117" spans="2:4" ht="15">
      <c r="B117" s="38"/>
      <c r="C117" s="7" t="s">
        <v>111</v>
      </c>
      <c r="D117" s="25"/>
    </row>
    <row r="118" spans="2:4" ht="15">
      <c r="B118" s="39"/>
      <c r="C118" s="8"/>
      <c r="D118" s="29"/>
    </row>
    <row r="119" spans="2:4" ht="15">
      <c r="B119" s="40" t="s">
        <v>29</v>
      </c>
      <c r="C119" s="6">
        <f>Stratford!C123+Coventry!C127+Online!C120</f>
        <v>1367</v>
      </c>
      <c r="D119" s="128"/>
    </row>
    <row r="120" spans="2:4" ht="15">
      <c r="B120" s="40" t="s">
        <v>121</v>
      </c>
      <c r="C120" s="6">
        <f>Stratford!C124+Coventry!C128+Online!C121</f>
        <v>1868</v>
      </c>
      <c r="D120" s="128"/>
    </row>
    <row r="121" spans="2:7" ht="15">
      <c r="B121" s="40" t="s">
        <v>30</v>
      </c>
      <c r="C121" s="6">
        <f>Stratford!C125+Coventry!C129+Online!C122</f>
        <v>6558</v>
      </c>
      <c r="D121" s="128"/>
      <c r="G121" s="42"/>
    </row>
    <row r="122" spans="2:7" ht="15">
      <c r="B122" s="40" t="s">
        <v>31</v>
      </c>
      <c r="C122" s="6">
        <f>Stratford!C126+Coventry!C130+Online!C123</f>
        <v>8604</v>
      </c>
      <c r="D122" s="128"/>
      <c r="G122" s="42"/>
    </row>
    <row r="123" spans="2:7" ht="15">
      <c r="B123" s="40" t="s">
        <v>122</v>
      </c>
      <c r="C123" s="6">
        <f>Stratford!C127+Coventry!C131+Online!C124</f>
        <v>3799</v>
      </c>
      <c r="D123" s="128"/>
      <c r="G123" s="42"/>
    </row>
    <row r="124" spans="2:7" ht="15">
      <c r="B124" s="40" t="s">
        <v>32</v>
      </c>
      <c r="C124" s="6">
        <f>Stratford!C128+Coventry!C132+Online!C125</f>
        <v>1329</v>
      </c>
      <c r="D124" s="128"/>
      <c r="G124" s="42"/>
    </row>
    <row r="125" spans="2:7" ht="15">
      <c r="B125" s="40" t="s">
        <v>123</v>
      </c>
      <c r="C125" s="6">
        <f>Stratford!C129+Coventry!C133+Online!C126</f>
        <v>6450</v>
      </c>
      <c r="D125" s="128"/>
      <c r="G125" s="42"/>
    </row>
    <row r="126" spans="2:7" ht="15">
      <c r="B126" s="40" t="s">
        <v>124</v>
      </c>
      <c r="C126" s="6">
        <f>Stratford!C130+Coventry!C134+Online!C127</f>
        <v>525</v>
      </c>
      <c r="D126" s="128"/>
      <c r="G126" s="42"/>
    </row>
    <row r="127" spans="2:7" ht="15">
      <c r="B127" s="43"/>
      <c r="C127" s="9"/>
      <c r="D127" s="129"/>
      <c r="F127" s="14"/>
      <c r="G127" s="42"/>
    </row>
    <row r="128" spans="4:7" ht="15">
      <c r="D128" s="29"/>
      <c r="F128" s="14"/>
      <c r="G128" s="42"/>
    </row>
    <row r="129" ht="15">
      <c r="D129" s="29"/>
    </row>
    <row r="130" ht="15">
      <c r="D130" s="29"/>
    </row>
    <row r="131" ht="15">
      <c r="D131" s="29"/>
    </row>
    <row r="132" ht="15">
      <c r="D132" s="29"/>
    </row>
    <row r="148" ht="15">
      <c r="B148" s="44" t="s">
        <v>28</v>
      </c>
    </row>
    <row r="149" ht="15">
      <c r="B149" s="44"/>
    </row>
    <row r="151" spans="2:5" ht="15">
      <c r="B151" s="38"/>
      <c r="C151" s="7" t="s">
        <v>0</v>
      </c>
      <c r="D151" s="33" t="s">
        <v>1</v>
      </c>
      <c r="E151" s="7" t="s">
        <v>141</v>
      </c>
    </row>
    <row r="152" spans="2:5" ht="15">
      <c r="B152" s="39"/>
      <c r="C152" s="8"/>
      <c r="D152" s="30"/>
      <c r="E152" s="6"/>
    </row>
    <row r="153" spans="2:5" ht="15">
      <c r="B153" s="40" t="s">
        <v>24</v>
      </c>
      <c r="C153" s="6">
        <f>Stratford!C157+Coventry!C164+Online!C152</f>
        <v>88</v>
      </c>
      <c r="D153" s="36">
        <f aca="true" t="shared" si="1" ref="D153:D158">C153*100/700</f>
        <v>12.571428571428571</v>
      </c>
      <c r="E153" s="31">
        <f aca="true" t="shared" si="2" ref="E153:E158">C153*100/330</f>
        <v>26.666666666666668</v>
      </c>
    </row>
    <row r="154" spans="2:5" ht="15">
      <c r="B154" s="40" t="s">
        <v>25</v>
      </c>
      <c r="C154" s="6">
        <f>Stratford!C158+Coventry!C165+Online!C153</f>
        <v>57</v>
      </c>
      <c r="D154" s="36">
        <f t="shared" si="1"/>
        <v>8.142857142857142</v>
      </c>
      <c r="E154" s="31">
        <f t="shared" si="2"/>
        <v>17.272727272727273</v>
      </c>
    </row>
    <row r="155" spans="2:5" ht="15">
      <c r="B155" s="40" t="s">
        <v>26</v>
      </c>
      <c r="C155" s="6">
        <f>Stratford!C159+Coventry!C166+Online!C154</f>
        <v>207</v>
      </c>
      <c r="D155" s="36">
        <f t="shared" si="1"/>
        <v>29.571428571428573</v>
      </c>
      <c r="E155" s="31">
        <f t="shared" si="2"/>
        <v>62.72727272727273</v>
      </c>
    </row>
    <row r="156" spans="2:5" ht="15">
      <c r="B156" s="40" t="s">
        <v>33</v>
      </c>
      <c r="C156" s="6">
        <f>Stratford!C160+Coventry!C167+Online!C155</f>
        <v>129</v>
      </c>
      <c r="D156" s="36">
        <f t="shared" si="1"/>
        <v>18.428571428571427</v>
      </c>
      <c r="E156" s="31">
        <f t="shared" si="2"/>
        <v>39.09090909090909</v>
      </c>
    </row>
    <row r="157" spans="2:5" ht="15">
      <c r="B157" s="40" t="s">
        <v>23</v>
      </c>
      <c r="C157" s="6">
        <f>Stratford!C161+Coventry!C168+Online!C156</f>
        <v>174</v>
      </c>
      <c r="D157" s="36">
        <f t="shared" si="1"/>
        <v>24.857142857142858</v>
      </c>
      <c r="E157" s="31">
        <f t="shared" si="2"/>
        <v>52.72727272727273</v>
      </c>
    </row>
    <row r="158" spans="2:5" ht="15">
      <c r="B158" s="40" t="s">
        <v>27</v>
      </c>
      <c r="C158" s="6">
        <f>Stratford!C162+Coventry!C169+Online!C157</f>
        <v>45</v>
      </c>
      <c r="D158" s="36">
        <f t="shared" si="1"/>
        <v>6.428571428571429</v>
      </c>
      <c r="E158" s="31">
        <f t="shared" si="2"/>
        <v>13.636363636363637</v>
      </c>
    </row>
    <row r="159" spans="2:5" ht="15">
      <c r="B159" s="40"/>
      <c r="C159" s="6"/>
      <c r="D159" s="31"/>
      <c r="E159" s="6"/>
    </row>
    <row r="160" spans="2:5" ht="15">
      <c r="B160" s="38"/>
      <c r="C160" s="19">
        <f>SUM(C153:C159)</f>
        <v>700</v>
      </c>
      <c r="D160" s="37">
        <f>SUM(D153:D159)</f>
        <v>100.00000000000001</v>
      </c>
      <c r="E160" s="63"/>
    </row>
    <row r="165" ht="15">
      <c r="B165" s="44" t="s">
        <v>81</v>
      </c>
    </row>
    <row r="166" ht="15">
      <c r="B166" s="48" t="s">
        <v>82</v>
      </c>
    </row>
    <row r="167" ht="15">
      <c r="B167" s="48"/>
    </row>
    <row r="169" spans="2:4" ht="15">
      <c r="B169" s="38"/>
      <c r="C169" s="7" t="s">
        <v>3</v>
      </c>
      <c r="D169" s="22" t="s">
        <v>1</v>
      </c>
    </row>
    <row r="170" spans="2:4" ht="15">
      <c r="B170" s="39"/>
      <c r="C170" s="8"/>
      <c r="D170" s="30"/>
    </row>
    <row r="171" spans="2:4" ht="15">
      <c r="B171" s="40" t="s">
        <v>117</v>
      </c>
      <c r="C171" s="6">
        <f>Stratford!C175+Coventry!C182+Online!C170</f>
        <v>165</v>
      </c>
      <c r="D171" s="36">
        <f>C171*100/312</f>
        <v>52.88461538461539</v>
      </c>
    </row>
    <row r="172" spans="2:4" ht="15">
      <c r="B172" s="40">
        <v>2</v>
      </c>
      <c r="C172" s="6">
        <f>Stratford!C176+Coventry!C183+Online!C171</f>
        <v>25</v>
      </c>
      <c r="D172" s="36">
        <f aca="true" t="shared" si="3" ref="D172:D180">C172*100/312</f>
        <v>8.012820512820513</v>
      </c>
    </row>
    <row r="173" spans="2:4" ht="15">
      <c r="B173" s="40">
        <v>3</v>
      </c>
      <c r="C173" s="6">
        <f>Stratford!C177+Coventry!C184+Online!C172</f>
        <v>29</v>
      </c>
      <c r="D173" s="36">
        <f t="shared" si="3"/>
        <v>9.294871794871796</v>
      </c>
    </row>
    <row r="174" spans="2:4" ht="15">
      <c r="B174" s="40">
        <v>4</v>
      </c>
      <c r="C174" s="6">
        <f>Stratford!C178+Coventry!C185+Online!C173</f>
        <v>17</v>
      </c>
      <c r="D174" s="36">
        <f t="shared" si="3"/>
        <v>5.448717948717949</v>
      </c>
    </row>
    <row r="175" spans="2:4" ht="15">
      <c r="B175" s="40">
        <v>5</v>
      </c>
      <c r="C175" s="6">
        <f>Stratford!C179+Coventry!C186+Online!C174</f>
        <v>16</v>
      </c>
      <c r="D175" s="36">
        <f t="shared" si="3"/>
        <v>5.128205128205129</v>
      </c>
    </row>
    <row r="176" spans="2:4" ht="15">
      <c r="B176" s="40">
        <v>6</v>
      </c>
      <c r="C176" s="6">
        <f>Stratford!C180+Coventry!C187+Online!C175</f>
        <v>9</v>
      </c>
      <c r="D176" s="36">
        <f t="shared" si="3"/>
        <v>2.8846153846153846</v>
      </c>
    </row>
    <row r="177" spans="2:4" ht="15">
      <c r="B177" s="40">
        <v>7</v>
      </c>
      <c r="C177" s="6">
        <f>Stratford!C181+Coventry!C188+Online!C176</f>
        <v>12</v>
      </c>
      <c r="D177" s="36">
        <f t="shared" si="3"/>
        <v>3.8461538461538463</v>
      </c>
    </row>
    <row r="178" spans="2:4" ht="15">
      <c r="B178" s="40">
        <v>8</v>
      </c>
      <c r="C178" s="6">
        <f>Stratford!C182+Coventry!C189+Online!C177</f>
        <v>10</v>
      </c>
      <c r="D178" s="36">
        <f t="shared" si="3"/>
        <v>3.2051282051282053</v>
      </c>
    </row>
    <row r="179" spans="2:4" ht="15">
      <c r="B179" s="40">
        <v>9</v>
      </c>
      <c r="C179" s="6">
        <f>Stratford!C183+Coventry!C190+Online!C178</f>
        <v>4</v>
      </c>
      <c r="D179" s="36">
        <f t="shared" si="3"/>
        <v>1.2820512820512822</v>
      </c>
    </row>
    <row r="180" spans="2:4" ht="15">
      <c r="B180" s="40" t="s">
        <v>118</v>
      </c>
      <c r="C180" s="6">
        <f>Stratford!C184+Coventry!C191+Online!C179</f>
        <v>25</v>
      </c>
      <c r="D180" s="36">
        <f t="shared" si="3"/>
        <v>8.012820512820513</v>
      </c>
    </row>
    <row r="181" spans="2:4" ht="15">
      <c r="B181" s="43" t="s">
        <v>2</v>
      </c>
      <c r="C181" s="9"/>
      <c r="D181" s="32"/>
    </row>
    <row r="182" spans="2:4" ht="15">
      <c r="B182" s="38"/>
      <c r="C182" s="19">
        <f>SUM(C171:C181)</f>
        <v>312</v>
      </c>
      <c r="D182" s="37">
        <f>SUM(D171:D181)</f>
        <v>99.99999999999999</v>
      </c>
    </row>
    <row r="195" ht="15">
      <c r="B195" s="44" t="s">
        <v>83</v>
      </c>
    </row>
    <row r="196" ht="15">
      <c r="B196" s="48" t="s">
        <v>84</v>
      </c>
    </row>
    <row r="197" ht="15">
      <c r="B197" s="48"/>
    </row>
    <row r="199" spans="2:4" ht="15">
      <c r="B199" s="38"/>
      <c r="C199" s="7" t="s">
        <v>3</v>
      </c>
      <c r="D199" s="22" t="s">
        <v>1</v>
      </c>
    </row>
    <row r="200" spans="2:4" ht="15">
      <c r="B200" s="39"/>
      <c r="C200" s="8"/>
      <c r="D200" s="30"/>
    </row>
    <row r="201" spans="2:4" ht="15">
      <c r="B201" s="40" t="s">
        <v>117</v>
      </c>
      <c r="C201" s="6">
        <f>Stratford!C208+Coventry!C217+Online!C202</f>
        <v>128</v>
      </c>
      <c r="D201" s="31">
        <f>C201*100/299</f>
        <v>42.80936454849498</v>
      </c>
    </row>
    <row r="202" spans="2:4" ht="15">
      <c r="B202" s="40">
        <v>2</v>
      </c>
      <c r="C202" s="6">
        <f>Stratford!C209+Coventry!C218+Online!C203</f>
        <v>26</v>
      </c>
      <c r="D202" s="31">
        <f aca="true" t="shared" si="4" ref="D202:D210">C202*100/299</f>
        <v>8.695652173913043</v>
      </c>
    </row>
    <row r="203" spans="2:4" ht="15">
      <c r="B203" s="40">
        <v>3</v>
      </c>
      <c r="C203" s="6">
        <f>Stratford!C210+Coventry!C219+Online!C204</f>
        <v>33</v>
      </c>
      <c r="D203" s="31">
        <f t="shared" si="4"/>
        <v>11.036789297658864</v>
      </c>
    </row>
    <row r="204" spans="2:4" ht="15">
      <c r="B204" s="40">
        <v>4</v>
      </c>
      <c r="C204" s="6">
        <f>Stratford!C211+Coventry!C220+Online!C205</f>
        <v>13</v>
      </c>
      <c r="D204" s="31">
        <f t="shared" si="4"/>
        <v>4.3478260869565215</v>
      </c>
    </row>
    <row r="205" spans="2:4" ht="15">
      <c r="B205" s="40">
        <v>5</v>
      </c>
      <c r="C205" s="6">
        <f>Stratford!C212+Coventry!C221+Online!C206</f>
        <v>29</v>
      </c>
      <c r="D205" s="31">
        <f t="shared" si="4"/>
        <v>9.698996655518394</v>
      </c>
    </row>
    <row r="206" spans="2:4" ht="15">
      <c r="B206" s="40">
        <v>6</v>
      </c>
      <c r="C206" s="6">
        <f>Stratford!C213+Coventry!C222+Online!C207</f>
        <v>15</v>
      </c>
      <c r="D206" s="31">
        <f t="shared" si="4"/>
        <v>5.016722408026756</v>
      </c>
    </row>
    <row r="207" spans="2:4" ht="15">
      <c r="B207" s="40">
        <v>7</v>
      </c>
      <c r="C207" s="6">
        <f>Stratford!C214+Coventry!C223+Online!C208</f>
        <v>18</v>
      </c>
      <c r="D207" s="31">
        <f t="shared" si="4"/>
        <v>6.0200668896321075</v>
      </c>
    </row>
    <row r="208" spans="2:4" ht="15">
      <c r="B208" s="40">
        <v>8</v>
      </c>
      <c r="C208" s="6">
        <f>Stratford!C215+Coventry!C224+Online!C209</f>
        <v>13</v>
      </c>
      <c r="D208" s="31">
        <f t="shared" si="4"/>
        <v>4.3478260869565215</v>
      </c>
    </row>
    <row r="209" spans="2:4" ht="15">
      <c r="B209" s="40">
        <v>9</v>
      </c>
      <c r="C209" s="6">
        <f>Stratford!C216+Coventry!C225+Online!C210</f>
        <v>7</v>
      </c>
      <c r="D209" s="31">
        <f t="shared" si="4"/>
        <v>2.3411371237458196</v>
      </c>
    </row>
    <row r="210" spans="2:4" ht="15">
      <c r="B210" s="40" t="s">
        <v>118</v>
      </c>
      <c r="C210" s="6">
        <f>Stratford!C217+Coventry!C226+Online!C211</f>
        <v>17</v>
      </c>
      <c r="D210" s="31">
        <f t="shared" si="4"/>
        <v>5.68561872909699</v>
      </c>
    </row>
    <row r="211" spans="2:4" ht="15">
      <c r="B211" s="43" t="s">
        <v>2</v>
      </c>
      <c r="C211" s="9"/>
      <c r="D211" s="32"/>
    </row>
    <row r="212" spans="2:4" ht="15">
      <c r="B212" s="38"/>
      <c r="C212" s="19">
        <f>SUM(C201:C211)</f>
        <v>299</v>
      </c>
      <c r="D212" s="37">
        <f>SUM(D201:D211)</f>
        <v>100</v>
      </c>
    </row>
    <row r="216" ht="15">
      <c r="B216" s="44" t="s">
        <v>34</v>
      </c>
    </row>
    <row r="219" spans="2:4" ht="15">
      <c r="B219" s="38"/>
      <c r="C219" s="7" t="s">
        <v>3</v>
      </c>
      <c r="D219" s="22" t="s">
        <v>1</v>
      </c>
    </row>
    <row r="220" spans="2:4" ht="15">
      <c r="B220" s="39"/>
      <c r="C220" s="8"/>
      <c r="D220" s="30"/>
    </row>
    <row r="221" spans="2:4" ht="15">
      <c r="B221" s="40" t="s">
        <v>119</v>
      </c>
      <c r="C221" s="6">
        <f>Stratford!C228+Coventry!C237+Online!C222</f>
        <v>31</v>
      </c>
      <c r="D221" s="31">
        <f>C221*100/306</f>
        <v>10.130718954248366</v>
      </c>
    </row>
    <row r="222" spans="2:4" ht="15">
      <c r="B222" s="40">
        <v>2</v>
      </c>
      <c r="C222" s="6">
        <f>Stratford!C229+Coventry!C238+Online!C223</f>
        <v>8</v>
      </c>
      <c r="D222" s="31">
        <f aca="true" t="shared" si="5" ref="D222:D230">C222*100/306</f>
        <v>2.6143790849673203</v>
      </c>
    </row>
    <row r="223" spans="2:4" ht="15">
      <c r="B223" s="40">
        <v>3</v>
      </c>
      <c r="C223" s="6">
        <f>Stratford!C230+Coventry!C239+Online!C224</f>
        <v>25</v>
      </c>
      <c r="D223" s="31">
        <f t="shared" si="5"/>
        <v>8.169934640522875</v>
      </c>
    </row>
    <row r="224" spans="2:4" ht="15">
      <c r="B224" s="40">
        <v>4</v>
      </c>
      <c r="C224" s="6">
        <f>Stratford!C231+Coventry!C240+Online!C225</f>
        <v>16</v>
      </c>
      <c r="D224" s="31">
        <f t="shared" si="5"/>
        <v>5.228758169934641</v>
      </c>
    </row>
    <row r="225" spans="2:4" ht="15">
      <c r="B225" s="40">
        <v>5</v>
      </c>
      <c r="C225" s="6">
        <f>Stratford!C232+Coventry!C241+Online!C226</f>
        <v>31</v>
      </c>
      <c r="D225" s="31">
        <f t="shared" si="5"/>
        <v>10.130718954248366</v>
      </c>
    </row>
    <row r="226" spans="2:4" ht="15">
      <c r="B226" s="40">
        <v>6</v>
      </c>
      <c r="C226" s="6">
        <f>Stratford!C233+Coventry!C242+Online!C227</f>
        <v>24</v>
      </c>
      <c r="D226" s="31">
        <f t="shared" si="5"/>
        <v>7.8431372549019605</v>
      </c>
    </row>
    <row r="227" spans="2:4" ht="15">
      <c r="B227" s="40">
        <v>7</v>
      </c>
      <c r="C227" s="6">
        <f>Stratford!C234+Coventry!C243+Online!C228</f>
        <v>40</v>
      </c>
      <c r="D227" s="31">
        <f t="shared" si="5"/>
        <v>13.071895424836601</v>
      </c>
    </row>
    <row r="228" spans="2:4" ht="15">
      <c r="B228" s="40">
        <v>8</v>
      </c>
      <c r="C228" s="6">
        <f>Stratford!C235+Coventry!C244+Online!C229</f>
        <v>37</v>
      </c>
      <c r="D228" s="31">
        <f t="shared" si="5"/>
        <v>12.091503267973856</v>
      </c>
    </row>
    <row r="229" spans="2:4" ht="15">
      <c r="B229" s="40">
        <v>9</v>
      </c>
      <c r="C229" s="6">
        <f>Stratford!C236+Coventry!C245+Online!C230</f>
        <v>15</v>
      </c>
      <c r="D229" s="31">
        <f t="shared" si="5"/>
        <v>4.901960784313726</v>
      </c>
    </row>
    <row r="230" spans="2:4" ht="15">
      <c r="B230" s="40" t="s">
        <v>120</v>
      </c>
      <c r="C230" s="6">
        <f>Stratford!C237+Coventry!C246+Online!C231</f>
        <v>79</v>
      </c>
      <c r="D230" s="31">
        <f t="shared" si="5"/>
        <v>25.81699346405229</v>
      </c>
    </row>
    <row r="231" spans="2:4" ht="15">
      <c r="B231" s="43" t="s">
        <v>2</v>
      </c>
      <c r="C231" s="9"/>
      <c r="D231" s="31" t="s">
        <v>2</v>
      </c>
    </row>
    <row r="232" spans="2:4" ht="15">
      <c r="B232" s="38"/>
      <c r="C232" s="19">
        <f>SUM(C221:C231)</f>
        <v>306</v>
      </c>
      <c r="D232" s="37">
        <f>SUM(D221:D231)</f>
        <v>99.99999999999999</v>
      </c>
    </row>
    <row r="236" ht="15">
      <c r="B236" s="44" t="s">
        <v>35</v>
      </c>
    </row>
    <row r="239" ht="15">
      <c r="B239" s="46" t="s">
        <v>126</v>
      </c>
    </row>
    <row r="245" ht="15">
      <c r="B245" s="44" t="s">
        <v>36</v>
      </c>
    </row>
    <row r="248" ht="15">
      <c r="B248" s="46" t="s">
        <v>126</v>
      </c>
    </row>
    <row r="292" ht="15">
      <c r="A292" s="17" t="s">
        <v>37</v>
      </c>
    </row>
    <row r="293" ht="15">
      <c r="A293" s="17"/>
    </row>
    <row r="295" ht="15">
      <c r="B295" s="44" t="s">
        <v>85</v>
      </c>
    </row>
    <row r="296" ht="15">
      <c r="B296" s="44" t="s">
        <v>86</v>
      </c>
    </row>
    <row r="297" ht="15">
      <c r="B297" s="44"/>
    </row>
    <row r="299" spans="1:7" ht="15">
      <c r="A299" s="20"/>
      <c r="B299" s="38"/>
      <c r="C299" s="11"/>
      <c r="D299" s="56"/>
      <c r="E299" s="11"/>
      <c r="F299" s="7" t="s">
        <v>111</v>
      </c>
      <c r="G299" s="4" t="s">
        <v>2</v>
      </c>
    </row>
    <row r="300" spans="2:7" ht="15">
      <c r="B300" s="39"/>
      <c r="C300" s="2"/>
      <c r="D300" s="54"/>
      <c r="E300" s="3"/>
      <c r="F300" s="8"/>
      <c r="G300" s="14"/>
    </row>
    <row r="301" spans="2:7" ht="15">
      <c r="B301" s="50" t="s">
        <v>38</v>
      </c>
      <c r="C301" s="14"/>
      <c r="D301" s="29"/>
      <c r="E301" s="16"/>
      <c r="F301" s="6">
        <f>Online!F300+Coventry!F324+Stratford!F310</f>
        <v>89</v>
      </c>
      <c r="G301" s="129"/>
    </row>
    <row r="302" spans="2:7" ht="15">
      <c r="B302" s="50" t="s">
        <v>39</v>
      </c>
      <c r="C302" s="14"/>
      <c r="D302" s="29"/>
      <c r="E302" s="16"/>
      <c r="F302" s="6">
        <v>95</v>
      </c>
      <c r="G302" s="129"/>
    </row>
    <row r="303" spans="2:7" ht="15">
      <c r="B303" s="50" t="s">
        <v>40</v>
      </c>
      <c r="C303" s="14"/>
      <c r="D303" s="29"/>
      <c r="E303" s="16"/>
      <c r="F303" s="6">
        <v>307</v>
      </c>
      <c r="G303" s="129"/>
    </row>
    <row r="304" spans="2:7" ht="15">
      <c r="B304" s="50" t="s">
        <v>41</v>
      </c>
      <c r="C304" s="14"/>
      <c r="D304" s="29"/>
      <c r="E304" s="16"/>
      <c r="F304" s="6">
        <v>297</v>
      </c>
      <c r="G304" s="129"/>
    </row>
    <row r="305" spans="2:7" ht="15">
      <c r="B305" s="50" t="s">
        <v>42</v>
      </c>
      <c r="C305" s="14"/>
      <c r="D305" s="29"/>
      <c r="E305" s="16"/>
      <c r="F305" s="6">
        <v>321</v>
      </c>
      <c r="G305" s="129"/>
    </row>
    <row r="306" spans="2:7" ht="15">
      <c r="B306" s="50" t="s">
        <v>43</v>
      </c>
      <c r="C306" s="14"/>
      <c r="D306" s="29"/>
      <c r="E306" s="16"/>
      <c r="F306" s="6">
        <v>29</v>
      </c>
      <c r="G306" s="129"/>
    </row>
    <row r="307" spans="2:7" ht="15">
      <c r="B307" s="50" t="s">
        <v>44</v>
      </c>
      <c r="C307" s="14"/>
      <c r="D307" s="29"/>
      <c r="E307" s="16"/>
      <c r="F307" s="6">
        <v>18</v>
      </c>
      <c r="G307" s="129"/>
    </row>
    <row r="308" spans="2:7" ht="15">
      <c r="B308" s="50" t="s">
        <v>45</v>
      </c>
      <c r="C308" s="14"/>
      <c r="D308" s="29"/>
      <c r="E308" s="16"/>
      <c r="F308" s="6">
        <v>111</v>
      </c>
      <c r="G308" s="129"/>
    </row>
    <row r="309" spans="2:7" ht="15">
      <c r="B309" s="50" t="s">
        <v>46</v>
      </c>
      <c r="C309" s="14"/>
      <c r="D309" s="29"/>
      <c r="E309" s="16"/>
      <c r="F309" s="6">
        <v>89</v>
      </c>
      <c r="G309" s="129"/>
    </row>
    <row r="310" spans="2:7" ht="15">
      <c r="B310" s="50" t="s">
        <v>47</v>
      </c>
      <c r="C310" s="14"/>
      <c r="D310" s="29"/>
      <c r="E310" s="16"/>
      <c r="F310" s="6">
        <v>274</v>
      </c>
      <c r="G310" s="129"/>
    </row>
    <row r="311" spans="2:7" ht="15">
      <c r="B311" s="50" t="s">
        <v>48</v>
      </c>
      <c r="C311" s="14"/>
      <c r="D311" s="29"/>
      <c r="E311" s="16"/>
      <c r="F311" s="6">
        <v>135</v>
      </c>
      <c r="G311" s="129"/>
    </row>
    <row r="312" spans="2:7" ht="15">
      <c r="B312" s="50" t="s">
        <v>49</v>
      </c>
      <c r="C312" s="14"/>
      <c r="D312" s="29"/>
      <c r="E312" s="16"/>
      <c r="F312" s="6">
        <v>327</v>
      </c>
      <c r="G312" s="129"/>
    </row>
    <row r="313" spans="2:7" ht="15">
      <c r="B313" s="50" t="s">
        <v>50</v>
      </c>
      <c r="C313" s="14"/>
      <c r="D313" s="29"/>
      <c r="E313" s="16"/>
      <c r="F313" s="6">
        <v>288</v>
      </c>
      <c r="G313" s="129"/>
    </row>
    <row r="314" spans="2:7" ht="15">
      <c r="B314" s="50" t="s">
        <v>51</v>
      </c>
      <c r="C314" s="14"/>
      <c r="D314" s="29"/>
      <c r="E314" s="16"/>
      <c r="F314" s="6">
        <v>260</v>
      </c>
      <c r="G314" s="129"/>
    </row>
    <row r="315" spans="2:7" ht="15">
      <c r="B315" s="50" t="s">
        <v>52</v>
      </c>
      <c r="C315" s="14"/>
      <c r="D315" s="29"/>
      <c r="E315" s="16"/>
      <c r="F315" s="6">
        <v>160</v>
      </c>
      <c r="G315" s="129"/>
    </row>
    <row r="316" spans="2:7" ht="15">
      <c r="B316" s="50" t="s">
        <v>53</v>
      </c>
      <c r="C316" s="14"/>
      <c r="D316" s="29"/>
      <c r="E316" s="16"/>
      <c r="F316" s="6">
        <v>182</v>
      </c>
      <c r="G316" s="129"/>
    </row>
    <row r="317" spans="2:7" ht="15">
      <c r="B317" s="50" t="s">
        <v>54</v>
      </c>
      <c r="C317" s="14"/>
      <c r="D317" s="29"/>
      <c r="E317" s="16"/>
      <c r="F317" s="6">
        <v>40</v>
      </c>
      <c r="G317" s="129"/>
    </row>
    <row r="318" spans="2:7" ht="15">
      <c r="B318" s="50" t="s">
        <v>55</v>
      </c>
      <c r="C318" s="14"/>
      <c r="D318" s="29"/>
      <c r="E318" s="16"/>
      <c r="F318" s="6">
        <v>30</v>
      </c>
      <c r="G318" s="129"/>
    </row>
    <row r="319" spans="2:7" ht="15">
      <c r="B319" s="50" t="s">
        <v>56</v>
      </c>
      <c r="C319" s="14"/>
      <c r="D319" s="29"/>
      <c r="E319" s="16"/>
      <c r="F319" s="6">
        <v>69</v>
      </c>
      <c r="G319" s="129"/>
    </row>
    <row r="320" spans="2:7" ht="15">
      <c r="B320" s="50" t="s">
        <v>57</v>
      </c>
      <c r="C320" s="14"/>
      <c r="D320" s="29"/>
      <c r="E320" s="16"/>
      <c r="F320" s="6">
        <v>12</v>
      </c>
      <c r="G320" s="129"/>
    </row>
    <row r="321" spans="2:7" ht="15">
      <c r="B321" s="50" t="s">
        <v>58</v>
      </c>
      <c r="C321" s="14"/>
      <c r="D321" s="29"/>
      <c r="E321" s="16"/>
      <c r="F321" s="6">
        <v>28</v>
      </c>
      <c r="G321" s="129"/>
    </row>
    <row r="322" spans="2:7" ht="15">
      <c r="B322" s="50" t="s">
        <v>59</v>
      </c>
      <c r="C322" s="14"/>
      <c r="D322" s="29"/>
      <c r="E322" s="16"/>
      <c r="F322" s="6">
        <v>102</v>
      </c>
      <c r="G322" s="129"/>
    </row>
    <row r="323" spans="2:7" ht="15">
      <c r="B323" s="50" t="s">
        <v>60</v>
      </c>
      <c r="C323" s="14"/>
      <c r="D323" s="29"/>
      <c r="E323" s="16"/>
      <c r="F323" s="6">
        <v>114</v>
      </c>
      <c r="G323" s="129"/>
    </row>
    <row r="324" spans="2:7" ht="15">
      <c r="B324" s="50" t="s">
        <v>61</v>
      </c>
      <c r="C324" s="14"/>
      <c r="D324" s="29"/>
      <c r="E324" s="16"/>
      <c r="F324" s="6">
        <v>163</v>
      </c>
      <c r="G324" s="129"/>
    </row>
    <row r="325" spans="2:7" ht="15">
      <c r="B325" s="50" t="s">
        <v>62</v>
      </c>
      <c r="C325" s="14"/>
      <c r="D325" s="29"/>
      <c r="E325" s="16"/>
      <c r="F325" s="6">
        <v>99</v>
      </c>
      <c r="G325" s="129"/>
    </row>
    <row r="326" spans="2:7" ht="15">
      <c r="B326" s="50" t="s">
        <v>63</v>
      </c>
      <c r="C326" s="14"/>
      <c r="D326" s="29"/>
      <c r="E326" s="16"/>
      <c r="F326" s="6">
        <v>177</v>
      </c>
      <c r="G326" s="129"/>
    </row>
    <row r="327" spans="2:7" ht="15">
      <c r="B327" s="50" t="s">
        <v>64</v>
      </c>
      <c r="C327" s="14"/>
      <c r="D327" s="29"/>
      <c r="E327" s="16"/>
      <c r="F327" s="6">
        <v>85</v>
      </c>
      <c r="G327" s="129"/>
    </row>
    <row r="328" spans="2:7" ht="15">
      <c r="B328" s="50" t="s">
        <v>65</v>
      </c>
      <c r="C328" s="14"/>
      <c r="D328" s="29"/>
      <c r="E328" s="16"/>
      <c r="F328" s="6">
        <v>179</v>
      </c>
      <c r="G328" s="129"/>
    </row>
    <row r="329" spans="2:7" ht="15">
      <c r="B329" s="51" t="s">
        <v>66</v>
      </c>
      <c r="C329" s="18"/>
      <c r="D329" s="55"/>
      <c r="E329" s="5"/>
      <c r="F329" s="9">
        <v>235</v>
      </c>
      <c r="G329" s="129"/>
    </row>
    <row r="339" ht="15">
      <c r="B339" s="44" t="s">
        <v>87</v>
      </c>
    </row>
    <row r="340" ht="15">
      <c r="B340" s="44" t="s">
        <v>88</v>
      </c>
    </row>
    <row r="341" ht="15">
      <c r="B341" s="48" t="s">
        <v>89</v>
      </c>
    </row>
    <row r="344" ht="15">
      <c r="B344" s="46" t="s">
        <v>127</v>
      </c>
    </row>
    <row r="348" ht="15">
      <c r="B348" s="44" t="s">
        <v>90</v>
      </c>
    </row>
    <row r="349" ht="15">
      <c r="B349" s="44" t="s">
        <v>91</v>
      </c>
    </row>
    <row r="350" ht="15">
      <c r="B350" s="44"/>
    </row>
    <row r="351" ht="15">
      <c r="B351" s="44"/>
    </row>
    <row r="352" spans="2:4" ht="15">
      <c r="B352" s="38"/>
      <c r="C352" s="7" t="s">
        <v>3</v>
      </c>
      <c r="D352" s="22" t="s">
        <v>1</v>
      </c>
    </row>
    <row r="353" spans="2:4" ht="15">
      <c r="B353" s="39"/>
      <c r="C353" s="8"/>
      <c r="D353" s="30"/>
    </row>
    <row r="354" spans="2:4" ht="15">
      <c r="B354" s="40" t="s">
        <v>70</v>
      </c>
      <c r="C354" s="6">
        <f>Stratford!C363+Coventry!C373+Online!C353</f>
        <v>49</v>
      </c>
      <c r="D354" s="31">
        <f>C354*100/307</f>
        <v>15.960912052117264</v>
      </c>
    </row>
    <row r="355" spans="2:4" ht="15">
      <c r="B355" s="40" t="s">
        <v>71</v>
      </c>
      <c r="C355" s="6">
        <f>Stratford!C364+Coventry!C374+Online!C354</f>
        <v>187</v>
      </c>
      <c r="D355" s="31">
        <f>C355*100/307</f>
        <v>60.91205211726384</v>
      </c>
    </row>
    <row r="356" spans="2:4" ht="15">
      <c r="B356" s="40" t="s">
        <v>72</v>
      </c>
      <c r="C356" s="6">
        <f>Stratford!C365+Coventry!C375+Online!C355</f>
        <v>71</v>
      </c>
      <c r="D356" s="31">
        <f>C356*100/307</f>
        <v>23.127035830618894</v>
      </c>
    </row>
    <row r="357" spans="2:4" ht="15">
      <c r="B357" s="43" t="s">
        <v>2</v>
      </c>
      <c r="C357" s="9"/>
      <c r="D357" s="32"/>
    </row>
    <row r="358" spans="2:4" ht="15">
      <c r="B358" s="38" t="s">
        <v>73</v>
      </c>
      <c r="C358" s="19">
        <f>SUM(C354:C357)</f>
        <v>307</v>
      </c>
      <c r="D358" s="37">
        <f>SUM(D354:D357)</f>
        <v>100</v>
      </c>
    </row>
    <row r="359" spans="2:4" ht="15">
      <c r="B359" s="42"/>
      <c r="C359" s="20"/>
      <c r="D359" s="29"/>
    </row>
    <row r="360" spans="2:4" ht="15">
      <c r="B360" s="42"/>
      <c r="C360" s="20"/>
      <c r="D360" s="29"/>
    </row>
    <row r="362" ht="15">
      <c r="B362" s="44" t="s">
        <v>92</v>
      </c>
    </row>
    <row r="363" ht="15">
      <c r="B363" s="48" t="s">
        <v>93</v>
      </c>
    </row>
    <row r="366" ht="15">
      <c r="B366" s="46" t="s">
        <v>207</v>
      </c>
    </row>
    <row r="370" ht="15">
      <c r="B370" s="44" t="s">
        <v>94</v>
      </c>
    </row>
    <row r="371" ht="15">
      <c r="B371" s="44" t="s">
        <v>103</v>
      </c>
    </row>
    <row r="372" ht="15">
      <c r="B372" s="44" t="s">
        <v>104</v>
      </c>
    </row>
    <row r="373" ht="15">
      <c r="B373" s="44"/>
    </row>
    <row r="374" ht="15">
      <c r="B374" s="44"/>
    </row>
    <row r="375" ht="15">
      <c r="B375" s="46" t="s">
        <v>207</v>
      </c>
    </row>
    <row r="376" ht="15">
      <c r="B376" s="44"/>
    </row>
    <row r="377" ht="15">
      <c r="B377" s="44"/>
    </row>
    <row r="378" ht="15">
      <c r="B378" s="44"/>
    </row>
    <row r="379" ht="15">
      <c r="B379" s="44"/>
    </row>
    <row r="380" ht="15">
      <c r="B380" s="44"/>
    </row>
    <row r="381" ht="15">
      <c r="B381" s="44"/>
    </row>
    <row r="382" ht="15">
      <c r="B382" s="44"/>
    </row>
    <row r="383" ht="15">
      <c r="B383" s="44"/>
    </row>
    <row r="384" ht="15">
      <c r="B384" s="44"/>
    </row>
    <row r="385" ht="15">
      <c r="B385" s="44"/>
    </row>
    <row r="388" ht="15">
      <c r="B388" s="52" t="s">
        <v>105</v>
      </c>
    </row>
    <row r="389" ht="15">
      <c r="B389" s="48" t="s">
        <v>106</v>
      </c>
    </row>
    <row r="390" ht="15">
      <c r="B390" s="48" t="s">
        <v>107</v>
      </c>
    </row>
    <row r="391" ht="15">
      <c r="B391" s="48" t="s">
        <v>108</v>
      </c>
    </row>
    <row r="394" spans="2:4" ht="15">
      <c r="B394" s="38"/>
      <c r="C394" s="7" t="s">
        <v>3</v>
      </c>
      <c r="D394" s="22" t="s">
        <v>1</v>
      </c>
    </row>
    <row r="395" spans="2:4" ht="15">
      <c r="B395" s="39"/>
      <c r="C395" s="8"/>
      <c r="D395" s="30"/>
    </row>
    <row r="396" spans="2:4" ht="15">
      <c r="B396" s="40" t="s">
        <v>67</v>
      </c>
      <c r="C396" s="6">
        <f>Stratford!C406+Coventry!C408+Online!C396</f>
        <v>3</v>
      </c>
      <c r="D396" s="31">
        <f>C396*100/307</f>
        <v>0.9771986970684039</v>
      </c>
    </row>
    <row r="397" spans="2:4" ht="15">
      <c r="B397" s="40" t="s">
        <v>68</v>
      </c>
      <c r="C397" s="6">
        <f>Stratford!C407+Coventry!C409+Online!C397</f>
        <v>181</v>
      </c>
      <c r="D397" s="31">
        <f>C397*100/307</f>
        <v>58.957654723127035</v>
      </c>
    </row>
    <row r="398" spans="2:4" ht="15">
      <c r="B398" s="40" t="s">
        <v>69</v>
      </c>
      <c r="C398" s="6">
        <f>Stratford!C408+Coventry!C410+Online!C398</f>
        <v>123</v>
      </c>
      <c r="D398" s="31">
        <f>C398*100/307</f>
        <v>40.06514657980456</v>
      </c>
    </row>
    <row r="399" spans="2:4" ht="15">
      <c r="B399" s="43" t="s">
        <v>2</v>
      </c>
      <c r="C399" s="9"/>
      <c r="D399" s="32"/>
    </row>
    <row r="400" spans="2:4" ht="15">
      <c r="B400" s="38" t="s">
        <v>73</v>
      </c>
      <c r="C400" s="19">
        <f>SUM(C396:C399)</f>
        <v>307</v>
      </c>
      <c r="D400" s="37">
        <f>SUM(D396:D399)</f>
        <v>100</v>
      </c>
    </row>
    <row r="407" ht="15">
      <c r="B407" s="44" t="s">
        <v>95</v>
      </c>
    </row>
    <row r="408" ht="15">
      <c r="B408" s="48" t="s">
        <v>96</v>
      </c>
    </row>
    <row r="409" ht="15">
      <c r="B409" s="48" t="s">
        <v>97</v>
      </c>
    </row>
    <row r="412" ht="15">
      <c r="B412" s="46" t="s">
        <v>125</v>
      </c>
    </row>
    <row r="413" ht="15">
      <c r="B413" s="46"/>
    </row>
    <row r="414" ht="15">
      <c r="B414" s="46"/>
    </row>
    <row r="416" ht="15">
      <c r="B416" s="52" t="s">
        <v>98</v>
      </c>
    </row>
    <row r="417" ht="15">
      <c r="B417" s="48" t="s">
        <v>99</v>
      </c>
    </row>
    <row r="418" ht="15">
      <c r="B418" s="48" t="s">
        <v>100</v>
      </c>
    </row>
    <row r="419" ht="15">
      <c r="B419" s="48" t="s">
        <v>101</v>
      </c>
    </row>
    <row r="420" ht="15">
      <c r="B420" s="48"/>
    </row>
    <row r="422" ht="15">
      <c r="B422" s="46" t="s">
        <v>225</v>
      </c>
    </row>
  </sheetData>
  <sheetProtection/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432"/>
  <sheetViews>
    <sheetView zoomScalePageLayoutView="0" workbookViewId="0" topLeftCell="A325">
      <selection activeCell="L56" sqref="L56"/>
    </sheetView>
  </sheetViews>
  <sheetFormatPr defaultColWidth="9.140625" defaultRowHeight="12.75"/>
  <cols>
    <col min="1" max="1" width="1.421875" style="10" customWidth="1"/>
    <col min="2" max="2" width="37.57421875" style="49" customWidth="1"/>
    <col min="3" max="3" width="10.140625" style="1" customWidth="1"/>
    <col min="4" max="4" width="11.7109375" style="21" customWidth="1"/>
    <col min="5" max="5" width="10.8515625" style="1" customWidth="1"/>
    <col min="6" max="7" width="9.140625" style="1" customWidth="1"/>
    <col min="8" max="8" width="10.421875" style="1" customWidth="1"/>
    <col min="9" max="16384" width="9.140625" style="1" customWidth="1"/>
  </cols>
  <sheetData>
    <row r="3" ht="15">
      <c r="B3" s="12" t="s">
        <v>13</v>
      </c>
    </row>
    <row r="6" spans="2:4" ht="15">
      <c r="B6" s="38"/>
      <c r="C6" s="7" t="s">
        <v>3</v>
      </c>
      <c r="D6" s="22" t="s">
        <v>1</v>
      </c>
    </row>
    <row r="7" spans="2:4" ht="15">
      <c r="B7" s="39"/>
      <c r="C7" s="8"/>
      <c r="D7" s="23"/>
    </row>
    <row r="8" spans="2:4" ht="15">
      <c r="B8" s="40" t="s">
        <v>4</v>
      </c>
      <c r="C8" s="6">
        <v>63</v>
      </c>
      <c r="D8" s="24">
        <f>C8*100/99</f>
        <v>63.63636363636363</v>
      </c>
    </row>
    <row r="9" spans="2:4" ht="15">
      <c r="B9" s="40" t="s">
        <v>5</v>
      </c>
      <c r="C9" s="6">
        <v>36</v>
      </c>
      <c r="D9" s="24">
        <f>C9*100/99</f>
        <v>36.36363636363637</v>
      </c>
    </row>
    <row r="10" spans="2:4" ht="15">
      <c r="B10" s="40"/>
      <c r="C10" s="6"/>
      <c r="D10" s="24"/>
    </row>
    <row r="11" spans="2:4" ht="15">
      <c r="B11" s="41" t="s">
        <v>73</v>
      </c>
      <c r="C11" s="19">
        <f>SUM(C8:C10)</f>
        <v>99</v>
      </c>
      <c r="D11" s="34">
        <f>SUM(D8:D10)</f>
        <v>100</v>
      </c>
    </row>
    <row r="12" spans="2:4" ht="15">
      <c r="B12" s="42"/>
      <c r="C12" s="4"/>
      <c r="D12" s="25"/>
    </row>
    <row r="13" spans="2:4" ht="15">
      <c r="B13" s="42"/>
      <c r="C13" s="4"/>
      <c r="D13" s="25"/>
    </row>
    <row r="15" ht="15">
      <c r="B15" s="12" t="s">
        <v>14</v>
      </c>
    </row>
    <row r="16" ht="15">
      <c r="B16" s="12"/>
    </row>
    <row r="17" ht="15">
      <c r="B17" s="13"/>
    </row>
    <row r="18" ht="15">
      <c r="B18" s="15" t="s">
        <v>125</v>
      </c>
    </row>
    <row r="19" ht="15">
      <c r="B19" s="12"/>
    </row>
    <row r="20" ht="15">
      <c r="B20" s="12"/>
    </row>
    <row r="21" ht="21.75" customHeight="1">
      <c r="B21" s="12" t="s">
        <v>15</v>
      </c>
    </row>
    <row r="22" ht="15">
      <c r="B22" s="12"/>
    </row>
    <row r="24" spans="2:4" ht="15">
      <c r="B24" s="38"/>
      <c r="C24" s="7" t="s">
        <v>3</v>
      </c>
      <c r="D24" s="22" t="s">
        <v>1</v>
      </c>
    </row>
    <row r="25" spans="2:4" ht="15">
      <c r="B25" s="39"/>
      <c r="C25" s="8"/>
      <c r="D25" s="23"/>
    </row>
    <row r="26" spans="2:4" ht="15">
      <c r="B26" s="40" t="s">
        <v>6</v>
      </c>
      <c r="C26" s="6">
        <v>14</v>
      </c>
      <c r="D26" s="24">
        <f>C26*100/174</f>
        <v>8.045977011494253</v>
      </c>
    </row>
    <row r="27" spans="2:4" ht="15">
      <c r="B27" s="40" t="s">
        <v>7</v>
      </c>
      <c r="C27" s="6">
        <v>9</v>
      </c>
      <c r="D27" s="24">
        <f>C27*100/174</f>
        <v>5.172413793103448</v>
      </c>
    </row>
    <row r="28" spans="2:4" ht="15">
      <c r="B28" s="40" t="s">
        <v>8</v>
      </c>
      <c r="C28" s="6">
        <v>9</v>
      </c>
      <c r="D28" s="24">
        <f>C28*100/174</f>
        <v>5.172413793103448</v>
      </c>
    </row>
    <row r="29" spans="2:4" ht="15">
      <c r="B29" s="40" t="s">
        <v>9</v>
      </c>
      <c r="C29" s="6">
        <v>56</v>
      </c>
      <c r="D29" s="24">
        <f>C29*100/174</f>
        <v>32.18390804597701</v>
      </c>
    </row>
    <row r="30" spans="2:4" ht="15">
      <c r="B30" s="40" t="s">
        <v>10</v>
      </c>
      <c r="C30" s="6">
        <v>86</v>
      </c>
      <c r="D30" s="24">
        <f>C30*100/174</f>
        <v>49.42528735632184</v>
      </c>
    </row>
    <row r="31" spans="2:4" ht="15">
      <c r="B31" s="43"/>
      <c r="C31" s="9"/>
      <c r="D31" s="26"/>
    </row>
    <row r="32" spans="2:4" ht="15">
      <c r="B32" s="38"/>
      <c r="C32" s="19">
        <f>SUM(C26:C31)</f>
        <v>174</v>
      </c>
      <c r="D32" s="34">
        <f>SUM(D26:D31)</f>
        <v>100</v>
      </c>
    </row>
    <row r="36" ht="15">
      <c r="B36" s="44" t="s">
        <v>11</v>
      </c>
    </row>
    <row r="38" ht="15">
      <c r="B38" s="15" t="s">
        <v>126</v>
      </c>
    </row>
    <row r="39" ht="15">
      <c r="B39" s="15"/>
    </row>
    <row r="40" spans="2:4" ht="15">
      <c r="B40" s="38"/>
      <c r="C40" s="7" t="s">
        <v>3</v>
      </c>
      <c r="D40" s="22" t="s">
        <v>1</v>
      </c>
    </row>
    <row r="41" spans="2:4" ht="15">
      <c r="B41" s="39"/>
      <c r="C41" s="8"/>
      <c r="D41" s="23"/>
    </row>
    <row r="42" spans="2:4" ht="15">
      <c r="B42" s="40" t="s">
        <v>113</v>
      </c>
      <c r="C42" s="6">
        <v>15</v>
      </c>
      <c r="D42" s="24">
        <f aca="true" t="shared" si="0" ref="D42:D47">C42*100/118</f>
        <v>12.711864406779661</v>
      </c>
    </row>
    <row r="43" spans="2:4" ht="15">
      <c r="B43" s="40" t="s">
        <v>114</v>
      </c>
      <c r="C43" s="6">
        <v>14</v>
      </c>
      <c r="D43" s="24">
        <f t="shared" si="0"/>
        <v>11.864406779661017</v>
      </c>
    </row>
    <row r="44" spans="2:4" ht="15">
      <c r="B44" s="40" t="s">
        <v>115</v>
      </c>
      <c r="C44" s="6">
        <v>20</v>
      </c>
      <c r="D44" s="24">
        <f t="shared" si="0"/>
        <v>16.949152542372882</v>
      </c>
    </row>
    <row r="45" spans="2:4" ht="15">
      <c r="B45" s="40" t="s">
        <v>116</v>
      </c>
      <c r="C45" s="6">
        <v>14</v>
      </c>
      <c r="D45" s="24">
        <f t="shared" si="0"/>
        <v>11.864406779661017</v>
      </c>
    </row>
    <row r="46" spans="2:4" ht="15">
      <c r="B46" s="40" t="s">
        <v>142</v>
      </c>
      <c r="C46" s="6">
        <v>14</v>
      </c>
      <c r="D46" s="24">
        <f t="shared" si="0"/>
        <v>11.864406779661017</v>
      </c>
    </row>
    <row r="47" spans="2:4" ht="15">
      <c r="B47" s="40" t="s">
        <v>145</v>
      </c>
      <c r="C47" s="6">
        <v>41</v>
      </c>
      <c r="D47" s="24">
        <f t="shared" si="0"/>
        <v>34.74576271186441</v>
      </c>
    </row>
    <row r="48" spans="2:4" ht="15">
      <c r="B48" s="43"/>
      <c r="C48" s="9" t="s">
        <v>2</v>
      </c>
      <c r="D48" s="26" t="s">
        <v>2</v>
      </c>
    </row>
    <row r="49" spans="2:4" ht="15">
      <c r="B49" s="38"/>
      <c r="C49" s="19">
        <f>SUM(C42:C48)</f>
        <v>118</v>
      </c>
      <c r="D49" s="34">
        <f>SUM(D42:D48)</f>
        <v>100</v>
      </c>
    </row>
    <row r="50" spans="2:4" ht="15">
      <c r="B50" s="42"/>
      <c r="C50" s="20"/>
      <c r="D50" s="58"/>
    </row>
    <row r="51" spans="2:4" ht="15">
      <c r="B51" s="42"/>
      <c r="C51" s="20"/>
      <c r="D51" s="58"/>
    </row>
    <row r="53" spans="2:7" ht="15">
      <c r="B53" s="39"/>
      <c r="C53" s="2"/>
      <c r="D53" s="2"/>
      <c r="E53" s="3"/>
      <c r="F53" s="7" t="s">
        <v>3</v>
      </c>
      <c r="G53" s="22" t="s">
        <v>1</v>
      </c>
    </row>
    <row r="54" spans="2:7" ht="15">
      <c r="B54" s="39"/>
      <c r="C54" s="2"/>
      <c r="D54" s="2"/>
      <c r="E54" s="3"/>
      <c r="F54" s="8"/>
      <c r="G54" s="27"/>
    </row>
    <row r="55" spans="2:7" ht="15">
      <c r="B55" s="53" t="s">
        <v>109</v>
      </c>
      <c r="C55" s="14"/>
      <c r="D55" s="14"/>
      <c r="E55" s="16"/>
      <c r="F55" s="35">
        <v>45</v>
      </c>
      <c r="G55" s="36">
        <f>F55*100/86</f>
        <v>52.325581395348834</v>
      </c>
    </row>
    <row r="56" spans="2:7" ht="15">
      <c r="B56" s="53" t="s">
        <v>110</v>
      </c>
      <c r="C56" s="14"/>
      <c r="D56" s="14"/>
      <c r="E56" s="16"/>
      <c r="F56" s="35"/>
      <c r="G56" s="36"/>
    </row>
    <row r="57" spans="2:7" ht="15">
      <c r="B57" s="53" t="s">
        <v>12</v>
      </c>
      <c r="C57" s="14"/>
      <c r="D57" s="14"/>
      <c r="E57" s="16"/>
      <c r="F57" s="35">
        <v>41</v>
      </c>
      <c r="G57" s="36">
        <f>F57*100/86</f>
        <v>47.674418604651166</v>
      </c>
    </row>
    <row r="58" spans="2:7" ht="15">
      <c r="B58" s="43"/>
      <c r="C58" s="18"/>
      <c r="D58" s="18"/>
      <c r="E58" s="5"/>
      <c r="F58" s="9"/>
      <c r="G58" s="28"/>
    </row>
    <row r="59" spans="2:7" ht="15">
      <c r="B59" s="43"/>
      <c r="C59" s="18"/>
      <c r="D59" s="18"/>
      <c r="E59" s="5"/>
      <c r="F59" s="19">
        <f>SUM(F55:F58)</f>
        <v>86</v>
      </c>
      <c r="G59" s="34">
        <f>SUM(G55:G58)</f>
        <v>100</v>
      </c>
    </row>
    <row r="60" spans="2:4" ht="15">
      <c r="B60" s="42"/>
      <c r="C60" s="14"/>
      <c r="D60" s="29"/>
    </row>
    <row r="61" spans="2:4" ht="15">
      <c r="B61" s="15" t="s">
        <v>126</v>
      </c>
      <c r="C61" s="14"/>
      <c r="D61" s="29"/>
    </row>
    <row r="62" spans="3:4" ht="15">
      <c r="C62" s="14"/>
      <c r="D62" s="29"/>
    </row>
    <row r="65" ht="15">
      <c r="B65" s="44" t="s">
        <v>75</v>
      </c>
    </row>
    <row r="66" ht="15">
      <c r="B66" s="45"/>
    </row>
    <row r="68" ht="15">
      <c r="B68" s="46" t="s">
        <v>128</v>
      </c>
    </row>
    <row r="72" spans="1:2" ht="15">
      <c r="A72" s="10" t="s">
        <v>2</v>
      </c>
      <c r="B72" s="12" t="s">
        <v>76</v>
      </c>
    </row>
    <row r="75" ht="15">
      <c r="B75" s="46" t="s">
        <v>126</v>
      </c>
    </row>
    <row r="76" ht="15">
      <c r="B76" s="46"/>
    </row>
    <row r="79" ht="15">
      <c r="B79" s="12" t="s">
        <v>19</v>
      </c>
    </row>
    <row r="82" spans="2:5" ht="15">
      <c r="B82" s="39"/>
      <c r="C82" s="3"/>
      <c r="D82" s="7" t="s">
        <v>3</v>
      </c>
      <c r="E82" s="22" t="s">
        <v>1</v>
      </c>
    </row>
    <row r="83" spans="2:5" ht="15">
      <c r="B83" s="39"/>
      <c r="C83" s="3"/>
      <c r="D83" s="8"/>
      <c r="E83" s="23"/>
    </row>
    <row r="84" spans="2:5" ht="15">
      <c r="B84" s="47" t="s">
        <v>16</v>
      </c>
      <c r="C84" s="16"/>
      <c r="D84" s="6">
        <v>104</v>
      </c>
      <c r="E84" s="36">
        <f>D84*100/117</f>
        <v>88.88888888888889</v>
      </c>
    </row>
    <row r="85" spans="2:5" ht="15">
      <c r="B85" s="47" t="s">
        <v>17</v>
      </c>
      <c r="C85" s="16"/>
      <c r="D85" s="6">
        <v>11</v>
      </c>
      <c r="E85" s="36">
        <f>D85*100/117</f>
        <v>9.401709401709402</v>
      </c>
    </row>
    <row r="86" spans="2:5" ht="15">
      <c r="B86" s="47" t="s">
        <v>18</v>
      </c>
      <c r="C86" s="16"/>
      <c r="D86" s="6">
        <v>2</v>
      </c>
      <c r="E86" s="36">
        <f>D86*100/117</f>
        <v>1.7094017094017093</v>
      </c>
    </row>
    <row r="87" spans="2:5" ht="15">
      <c r="B87" s="43"/>
      <c r="C87" s="5"/>
      <c r="D87" s="9"/>
      <c r="E87" s="26"/>
    </row>
    <row r="88" spans="2:5" ht="15">
      <c r="B88" s="43"/>
      <c r="C88" s="5"/>
      <c r="D88" s="19">
        <f>SUM(D84:D87)</f>
        <v>117</v>
      </c>
      <c r="E88" s="34">
        <f>SUM(E84:E87)</f>
        <v>99.99999999999999</v>
      </c>
    </row>
    <row r="89" spans="2:4" ht="15">
      <c r="B89" s="42"/>
      <c r="C89" s="4"/>
      <c r="D89" s="25"/>
    </row>
    <row r="90" spans="2:4" ht="15">
      <c r="B90" s="42"/>
      <c r="C90" s="4"/>
      <c r="D90" s="25"/>
    </row>
    <row r="91" spans="2:4" ht="15">
      <c r="B91" s="42"/>
      <c r="C91" s="4"/>
      <c r="D91" s="25"/>
    </row>
    <row r="92" spans="2:4" ht="15">
      <c r="B92" s="42"/>
      <c r="C92" s="4"/>
      <c r="D92" s="25"/>
    </row>
    <row r="93" spans="2:4" ht="15">
      <c r="B93" s="42"/>
      <c r="C93" s="4"/>
      <c r="D93" s="25"/>
    </row>
    <row r="94" spans="2:4" ht="15">
      <c r="B94" s="42"/>
      <c r="C94" s="4"/>
      <c r="D94" s="25"/>
    </row>
    <row r="95" spans="2:4" ht="15">
      <c r="B95" s="42"/>
      <c r="C95" s="4"/>
      <c r="D95" s="25"/>
    </row>
    <row r="96" spans="2:4" ht="15">
      <c r="B96" s="42"/>
      <c r="C96" s="4"/>
      <c r="D96" s="25"/>
    </row>
    <row r="97" spans="2:4" ht="15">
      <c r="B97" s="42"/>
      <c r="C97" s="4"/>
      <c r="D97" s="25"/>
    </row>
    <row r="98" spans="2:4" ht="15">
      <c r="B98" s="42"/>
      <c r="C98" s="4"/>
      <c r="D98" s="25"/>
    </row>
    <row r="99" spans="2:4" ht="15">
      <c r="B99" s="42"/>
      <c r="C99" s="4"/>
      <c r="D99" s="25"/>
    </row>
    <row r="100" spans="2:4" ht="15">
      <c r="B100" s="42"/>
      <c r="C100" s="4"/>
      <c r="D100" s="25"/>
    </row>
    <row r="103" ht="15">
      <c r="B103" s="48" t="s">
        <v>77</v>
      </c>
    </row>
    <row r="104" ht="15">
      <c r="B104" s="48" t="s">
        <v>78</v>
      </c>
    </row>
    <row r="105" ht="15">
      <c r="B105" s="48"/>
    </row>
    <row r="107" spans="2:5" ht="15">
      <c r="B107" s="38"/>
      <c r="C107" s="7" t="s">
        <v>3</v>
      </c>
      <c r="D107" s="25"/>
      <c r="E107" s="14"/>
    </row>
    <row r="108" spans="2:5" ht="15">
      <c r="B108" s="39"/>
      <c r="C108" s="8"/>
      <c r="D108" s="29"/>
      <c r="E108" s="14"/>
    </row>
    <row r="109" spans="2:5" ht="15">
      <c r="B109" s="40" t="s">
        <v>20</v>
      </c>
      <c r="C109" s="6">
        <v>3440</v>
      </c>
      <c r="D109" s="61"/>
      <c r="E109" s="14"/>
    </row>
    <row r="110" spans="2:5" ht="15">
      <c r="B110" s="40" t="s">
        <v>21</v>
      </c>
      <c r="C110" s="6">
        <v>3369</v>
      </c>
      <c r="D110" s="61"/>
      <c r="E110" s="14"/>
    </row>
    <row r="111" spans="2:5" ht="15">
      <c r="B111" s="40" t="s">
        <v>22</v>
      </c>
      <c r="C111" s="6">
        <v>4091</v>
      </c>
      <c r="D111" s="61"/>
      <c r="E111" s="14"/>
    </row>
    <row r="112" spans="2:5" ht="15">
      <c r="B112" s="43"/>
      <c r="C112" s="9"/>
      <c r="D112" s="25"/>
      <c r="E112" s="14"/>
    </row>
    <row r="113" spans="2:5" ht="15">
      <c r="B113" s="38"/>
      <c r="C113" s="19">
        <f>SUM(C109:C112)</f>
        <v>10900</v>
      </c>
      <c r="D113" s="58"/>
      <c r="E113" s="14"/>
    </row>
    <row r="117" ht="15">
      <c r="B117" s="48" t="s">
        <v>79</v>
      </c>
    </row>
    <row r="118" ht="15">
      <c r="B118" s="48" t="s">
        <v>80</v>
      </c>
    </row>
    <row r="119" ht="15">
      <c r="B119" s="48"/>
    </row>
    <row r="121" spans="2:4" ht="15">
      <c r="B121" s="38"/>
      <c r="C121" s="7" t="s">
        <v>111</v>
      </c>
      <c r="D121" s="25"/>
    </row>
    <row r="122" spans="2:4" ht="15">
      <c r="B122" s="39"/>
      <c r="C122" s="8"/>
      <c r="D122" s="29"/>
    </row>
    <row r="123" spans="2:4" ht="15">
      <c r="B123" s="40" t="s">
        <v>29</v>
      </c>
      <c r="C123" s="6">
        <v>517</v>
      </c>
      <c r="D123" s="128"/>
    </row>
    <row r="124" spans="2:4" ht="15">
      <c r="B124" s="40" t="s">
        <v>121</v>
      </c>
      <c r="C124" s="6">
        <v>833</v>
      </c>
      <c r="D124" s="128"/>
    </row>
    <row r="125" spans="2:9" ht="15">
      <c r="B125" s="40" t="s">
        <v>30</v>
      </c>
      <c r="C125" s="6">
        <v>2657</v>
      </c>
      <c r="D125" s="128"/>
      <c r="G125" s="42"/>
      <c r="H125" s="4"/>
      <c r="I125" s="14"/>
    </row>
    <row r="126" spans="2:9" ht="15">
      <c r="B126" s="40" t="s">
        <v>31</v>
      </c>
      <c r="C126" s="6">
        <v>3396</v>
      </c>
      <c r="D126" s="128"/>
      <c r="G126" s="42"/>
      <c r="H126" s="4"/>
      <c r="I126" s="14"/>
    </row>
    <row r="127" spans="2:9" ht="15">
      <c r="B127" s="40" t="s">
        <v>122</v>
      </c>
      <c r="C127" s="6">
        <v>1250</v>
      </c>
      <c r="D127" s="128"/>
      <c r="G127" s="42"/>
      <c r="H127" s="4"/>
      <c r="I127" s="14"/>
    </row>
    <row r="128" spans="2:9" ht="15">
      <c r="B128" s="40" t="s">
        <v>32</v>
      </c>
      <c r="C128" s="6">
        <v>443</v>
      </c>
      <c r="D128" s="128"/>
      <c r="G128" s="42"/>
      <c r="H128" s="4"/>
      <c r="I128" s="14"/>
    </row>
    <row r="129" spans="2:9" ht="15">
      <c r="B129" s="40" t="s">
        <v>123</v>
      </c>
      <c r="C129" s="6">
        <v>2289</v>
      </c>
      <c r="D129" s="128"/>
      <c r="G129" s="42"/>
      <c r="H129" s="4"/>
      <c r="I129" s="14"/>
    </row>
    <row r="130" spans="2:9" ht="15">
      <c r="B130" s="40" t="s">
        <v>124</v>
      </c>
      <c r="C130" s="6">
        <v>215</v>
      </c>
      <c r="D130" s="128"/>
      <c r="G130" s="42"/>
      <c r="H130" s="4"/>
      <c r="I130" s="14"/>
    </row>
    <row r="131" spans="2:8" ht="15">
      <c r="B131" s="43"/>
      <c r="C131" s="9"/>
      <c r="D131" s="129"/>
      <c r="F131" s="14"/>
      <c r="G131" s="42"/>
      <c r="H131" s="4"/>
    </row>
    <row r="132" spans="6:8" ht="15">
      <c r="F132" s="14"/>
      <c r="G132" s="42"/>
      <c r="H132" s="4"/>
    </row>
    <row r="152" ht="15">
      <c r="B152" s="44" t="s">
        <v>28</v>
      </c>
    </row>
    <row r="153" ht="15">
      <c r="B153" s="44"/>
    </row>
    <row r="155" spans="2:4" ht="15">
      <c r="B155" s="38"/>
      <c r="C155" s="7" t="s">
        <v>0</v>
      </c>
      <c r="D155" s="33" t="s">
        <v>1</v>
      </c>
    </row>
    <row r="156" spans="2:4" ht="15">
      <c r="B156" s="39"/>
      <c r="C156" s="8"/>
      <c r="D156" s="30"/>
    </row>
    <row r="157" spans="2:4" ht="15">
      <c r="B157" s="40" t="s">
        <v>24</v>
      </c>
      <c r="C157" s="6">
        <v>37</v>
      </c>
      <c r="D157" s="36">
        <f aca="true" t="shared" si="1" ref="D157:D162">C157*100/292</f>
        <v>12.67123287671233</v>
      </c>
    </row>
    <row r="158" spans="2:4" ht="15">
      <c r="B158" s="40" t="s">
        <v>25</v>
      </c>
      <c r="C158" s="6">
        <v>26</v>
      </c>
      <c r="D158" s="36">
        <f t="shared" si="1"/>
        <v>8.904109589041095</v>
      </c>
    </row>
    <row r="159" spans="2:4" ht="15">
      <c r="B159" s="40" t="s">
        <v>26</v>
      </c>
      <c r="C159" s="6">
        <v>81</v>
      </c>
      <c r="D159" s="36">
        <f t="shared" si="1"/>
        <v>27.73972602739726</v>
      </c>
    </row>
    <row r="160" spans="2:4" ht="15">
      <c r="B160" s="40" t="s">
        <v>33</v>
      </c>
      <c r="C160" s="6">
        <v>51</v>
      </c>
      <c r="D160" s="36">
        <f t="shared" si="1"/>
        <v>17.465753424657535</v>
      </c>
    </row>
    <row r="161" spans="2:4" ht="15">
      <c r="B161" s="40" t="s">
        <v>23</v>
      </c>
      <c r="C161" s="6">
        <v>80</v>
      </c>
      <c r="D161" s="36">
        <f t="shared" si="1"/>
        <v>27.397260273972602</v>
      </c>
    </row>
    <row r="162" spans="2:4" ht="15">
      <c r="B162" s="40" t="s">
        <v>27</v>
      </c>
      <c r="C162" s="6">
        <v>17</v>
      </c>
      <c r="D162" s="36">
        <f t="shared" si="1"/>
        <v>5.821917808219178</v>
      </c>
    </row>
    <row r="163" spans="2:4" ht="15">
      <c r="B163" s="40"/>
      <c r="C163" s="6"/>
      <c r="D163" s="31"/>
    </row>
    <row r="164" spans="2:4" ht="15">
      <c r="B164" s="38"/>
      <c r="C164" s="19">
        <f>SUM(C157:C163)</f>
        <v>292</v>
      </c>
      <c r="D164" s="37">
        <f>SUM(D157:D163)</f>
        <v>100.00000000000001</v>
      </c>
    </row>
    <row r="169" ht="15">
      <c r="B169" s="44" t="s">
        <v>81</v>
      </c>
    </row>
    <row r="170" ht="15">
      <c r="B170" s="48" t="s">
        <v>82</v>
      </c>
    </row>
    <row r="171" ht="15">
      <c r="B171" s="48"/>
    </row>
    <row r="173" spans="2:4" ht="15">
      <c r="B173" s="38"/>
      <c r="C173" s="7" t="s">
        <v>3</v>
      </c>
      <c r="D173" s="22" t="s">
        <v>1</v>
      </c>
    </row>
    <row r="174" spans="2:4" ht="15">
      <c r="B174" s="39"/>
      <c r="C174" s="8"/>
      <c r="D174" s="30"/>
    </row>
    <row r="175" spans="2:4" ht="15">
      <c r="B175" s="40" t="s">
        <v>117</v>
      </c>
      <c r="C175" s="6">
        <v>66</v>
      </c>
      <c r="D175" s="36">
        <f>C175*100/119</f>
        <v>55.46218487394958</v>
      </c>
    </row>
    <row r="176" spans="2:4" ht="15">
      <c r="B176" s="40">
        <v>2</v>
      </c>
      <c r="C176" s="6">
        <v>11</v>
      </c>
      <c r="D176" s="36">
        <f aca="true" t="shared" si="2" ref="D176:D184">C176*100/119</f>
        <v>9.243697478991596</v>
      </c>
    </row>
    <row r="177" spans="2:4" ht="15">
      <c r="B177" s="40">
        <v>3</v>
      </c>
      <c r="C177" s="6">
        <v>11</v>
      </c>
      <c r="D177" s="36">
        <f t="shared" si="2"/>
        <v>9.243697478991596</v>
      </c>
    </row>
    <row r="178" spans="2:4" ht="15">
      <c r="B178" s="40">
        <v>4</v>
      </c>
      <c r="C178" s="6">
        <v>5</v>
      </c>
      <c r="D178" s="36">
        <f t="shared" si="2"/>
        <v>4.201680672268908</v>
      </c>
    </row>
    <row r="179" spans="2:4" ht="15">
      <c r="B179" s="40">
        <v>5</v>
      </c>
      <c r="C179" s="6">
        <v>3</v>
      </c>
      <c r="D179" s="36">
        <f t="shared" si="2"/>
        <v>2.5210084033613445</v>
      </c>
    </row>
    <row r="180" spans="2:4" ht="15">
      <c r="B180" s="40">
        <v>6</v>
      </c>
      <c r="C180" s="6">
        <v>5</v>
      </c>
      <c r="D180" s="36">
        <f t="shared" si="2"/>
        <v>4.201680672268908</v>
      </c>
    </row>
    <row r="181" spans="2:4" ht="15">
      <c r="B181" s="40">
        <v>7</v>
      </c>
      <c r="C181" s="6">
        <v>3</v>
      </c>
      <c r="D181" s="36">
        <f t="shared" si="2"/>
        <v>2.5210084033613445</v>
      </c>
    </row>
    <row r="182" spans="2:4" ht="15">
      <c r="B182" s="40">
        <v>8</v>
      </c>
      <c r="C182" s="6">
        <v>3</v>
      </c>
      <c r="D182" s="36">
        <f t="shared" si="2"/>
        <v>2.5210084033613445</v>
      </c>
    </row>
    <row r="183" spans="2:4" ht="15">
      <c r="B183" s="40">
        <v>9</v>
      </c>
      <c r="C183" s="6">
        <v>2</v>
      </c>
      <c r="D183" s="36">
        <f t="shared" si="2"/>
        <v>1.680672268907563</v>
      </c>
    </row>
    <row r="184" spans="2:4" ht="15">
      <c r="B184" s="40" t="s">
        <v>118</v>
      </c>
      <c r="C184" s="6">
        <v>10</v>
      </c>
      <c r="D184" s="36">
        <f t="shared" si="2"/>
        <v>8.403361344537815</v>
      </c>
    </row>
    <row r="185" spans="2:4" ht="15">
      <c r="B185" s="43" t="s">
        <v>2</v>
      </c>
      <c r="C185" s="9"/>
      <c r="D185" s="32"/>
    </row>
    <row r="186" spans="2:4" ht="15">
      <c r="B186" s="38"/>
      <c r="C186" s="19">
        <f>SUM(C175:C185)</f>
        <v>119</v>
      </c>
      <c r="D186" s="37">
        <f>SUM(D175:D185)</f>
        <v>100</v>
      </c>
    </row>
    <row r="202" ht="15">
      <c r="B202" s="44" t="s">
        <v>83</v>
      </c>
    </row>
    <row r="203" ht="15">
      <c r="B203" s="48" t="s">
        <v>84</v>
      </c>
    </row>
    <row r="204" ht="15">
      <c r="B204" s="48"/>
    </row>
    <row r="206" spans="2:4" ht="15">
      <c r="B206" s="38"/>
      <c r="C206" s="7" t="s">
        <v>3</v>
      </c>
      <c r="D206" s="22" t="s">
        <v>1</v>
      </c>
    </row>
    <row r="207" spans="2:4" ht="15">
      <c r="B207" s="39"/>
      <c r="C207" s="8"/>
      <c r="D207" s="30"/>
    </row>
    <row r="208" spans="2:4" ht="15">
      <c r="B208" s="40" t="s">
        <v>117</v>
      </c>
      <c r="C208" s="6">
        <v>58</v>
      </c>
      <c r="D208" s="31">
        <f>C208*100/117</f>
        <v>49.572649572649574</v>
      </c>
    </row>
    <row r="209" spans="2:4" ht="15">
      <c r="B209" s="40">
        <v>2</v>
      </c>
      <c r="C209" s="6">
        <v>9</v>
      </c>
      <c r="D209" s="31">
        <f aca="true" t="shared" si="3" ref="D209:D217">C209*100/117</f>
        <v>7.6923076923076925</v>
      </c>
    </row>
    <row r="210" spans="2:4" ht="15">
      <c r="B210" s="40">
        <v>3</v>
      </c>
      <c r="C210" s="6">
        <v>17</v>
      </c>
      <c r="D210" s="31">
        <f t="shared" si="3"/>
        <v>14.52991452991453</v>
      </c>
    </row>
    <row r="211" spans="2:4" ht="15">
      <c r="B211" s="40">
        <v>4</v>
      </c>
      <c r="C211" s="6">
        <v>3</v>
      </c>
      <c r="D211" s="31">
        <f t="shared" si="3"/>
        <v>2.5641025641025643</v>
      </c>
    </row>
    <row r="212" spans="2:4" ht="15">
      <c r="B212" s="40">
        <v>5</v>
      </c>
      <c r="C212" s="6">
        <v>7</v>
      </c>
      <c r="D212" s="31">
        <f t="shared" si="3"/>
        <v>5.982905982905983</v>
      </c>
    </row>
    <row r="213" spans="2:4" ht="15">
      <c r="B213" s="40">
        <v>6</v>
      </c>
      <c r="C213" s="6">
        <v>5</v>
      </c>
      <c r="D213" s="31">
        <f t="shared" si="3"/>
        <v>4.273504273504273</v>
      </c>
    </row>
    <row r="214" spans="2:4" ht="15">
      <c r="B214" s="40">
        <v>7</v>
      </c>
      <c r="C214" s="6">
        <v>4</v>
      </c>
      <c r="D214" s="31">
        <f t="shared" si="3"/>
        <v>3.4188034188034186</v>
      </c>
    </row>
    <row r="215" spans="2:4" ht="15">
      <c r="B215" s="40">
        <v>8</v>
      </c>
      <c r="C215" s="6">
        <v>4</v>
      </c>
      <c r="D215" s="31">
        <f t="shared" si="3"/>
        <v>3.4188034188034186</v>
      </c>
    </row>
    <row r="216" spans="2:4" ht="15">
      <c r="B216" s="40">
        <v>9</v>
      </c>
      <c r="C216" s="6">
        <v>1</v>
      </c>
      <c r="D216" s="31">
        <f t="shared" si="3"/>
        <v>0.8547008547008547</v>
      </c>
    </row>
    <row r="217" spans="2:4" ht="15">
      <c r="B217" s="40" t="s">
        <v>118</v>
      </c>
      <c r="C217" s="6">
        <v>9</v>
      </c>
      <c r="D217" s="31">
        <f t="shared" si="3"/>
        <v>7.6923076923076925</v>
      </c>
    </row>
    <row r="218" spans="2:4" ht="15">
      <c r="B218" s="43" t="s">
        <v>2</v>
      </c>
      <c r="C218" s="9"/>
      <c r="D218" s="32"/>
    </row>
    <row r="219" spans="2:4" ht="15">
      <c r="B219" s="38"/>
      <c r="C219" s="19">
        <f>SUM(C208:C218)</f>
        <v>117</v>
      </c>
      <c r="D219" s="37">
        <f>SUM(D208:D218)</f>
        <v>100</v>
      </c>
    </row>
    <row r="223" ht="15">
      <c r="B223" s="44" t="s">
        <v>34</v>
      </c>
    </row>
    <row r="226" spans="2:4" ht="15">
      <c r="B226" s="38"/>
      <c r="C226" s="7" t="s">
        <v>3</v>
      </c>
      <c r="D226" s="22" t="s">
        <v>1</v>
      </c>
    </row>
    <row r="227" spans="2:4" ht="15">
      <c r="B227" s="39"/>
      <c r="C227" s="8"/>
      <c r="D227" s="30"/>
    </row>
    <row r="228" spans="2:4" ht="15">
      <c r="B228" s="40" t="s">
        <v>119</v>
      </c>
      <c r="C228" s="6">
        <v>9</v>
      </c>
      <c r="D228" s="31">
        <f>C228*100/115</f>
        <v>7.826086956521739</v>
      </c>
    </row>
    <row r="229" spans="2:4" ht="15">
      <c r="B229" s="40">
        <v>2</v>
      </c>
      <c r="C229" s="6">
        <v>4</v>
      </c>
      <c r="D229" s="31">
        <f aca="true" t="shared" si="4" ref="D229:D237">C229*100/115</f>
        <v>3.4782608695652173</v>
      </c>
    </row>
    <row r="230" spans="2:4" ht="15">
      <c r="B230" s="40">
        <v>3</v>
      </c>
      <c r="C230" s="6">
        <v>1</v>
      </c>
      <c r="D230" s="31">
        <f t="shared" si="4"/>
        <v>0.8695652173913043</v>
      </c>
    </row>
    <row r="231" spans="2:4" ht="15">
      <c r="B231" s="40">
        <v>4</v>
      </c>
      <c r="C231" s="6">
        <v>8</v>
      </c>
      <c r="D231" s="31">
        <f t="shared" si="4"/>
        <v>6.956521739130435</v>
      </c>
    </row>
    <row r="232" spans="2:4" ht="15">
      <c r="B232" s="40">
        <v>5</v>
      </c>
      <c r="C232" s="6">
        <v>10</v>
      </c>
      <c r="D232" s="31">
        <f t="shared" si="4"/>
        <v>8.695652173913043</v>
      </c>
    </row>
    <row r="233" spans="2:4" ht="15">
      <c r="B233" s="40">
        <v>6</v>
      </c>
      <c r="C233" s="6">
        <v>12</v>
      </c>
      <c r="D233" s="31">
        <f t="shared" si="4"/>
        <v>10.434782608695652</v>
      </c>
    </row>
    <row r="234" spans="2:4" ht="15">
      <c r="B234" s="40">
        <v>7</v>
      </c>
      <c r="C234" s="6">
        <v>12</v>
      </c>
      <c r="D234" s="31">
        <f t="shared" si="4"/>
        <v>10.434782608695652</v>
      </c>
    </row>
    <row r="235" spans="2:4" ht="15">
      <c r="B235" s="40">
        <v>8</v>
      </c>
      <c r="C235" s="6">
        <v>14</v>
      </c>
      <c r="D235" s="31">
        <f t="shared" si="4"/>
        <v>12.173913043478262</v>
      </c>
    </row>
    <row r="236" spans="2:4" ht="15">
      <c r="B236" s="40">
        <v>9</v>
      </c>
      <c r="C236" s="6">
        <v>4</v>
      </c>
      <c r="D236" s="31">
        <f t="shared" si="4"/>
        <v>3.4782608695652173</v>
      </c>
    </row>
    <row r="237" spans="2:4" ht="15">
      <c r="B237" s="40" t="s">
        <v>120</v>
      </c>
      <c r="C237" s="6">
        <v>41</v>
      </c>
      <c r="D237" s="31">
        <f t="shared" si="4"/>
        <v>35.65217391304348</v>
      </c>
    </row>
    <row r="238" spans="2:4" ht="15">
      <c r="B238" s="43" t="s">
        <v>2</v>
      </c>
      <c r="C238" s="9"/>
      <c r="D238" s="32"/>
    </row>
    <row r="239" spans="2:4" ht="15">
      <c r="B239" s="38"/>
      <c r="C239" s="19">
        <f>SUM(C228:C238)</f>
        <v>115</v>
      </c>
      <c r="D239" s="37">
        <f>SUM(D228:D238)</f>
        <v>100</v>
      </c>
    </row>
    <row r="243" ht="15">
      <c r="B243" s="44" t="s">
        <v>35</v>
      </c>
    </row>
    <row r="246" ht="15">
      <c r="B246" s="46" t="s">
        <v>126</v>
      </c>
    </row>
    <row r="252" ht="15">
      <c r="B252" s="44" t="s">
        <v>36</v>
      </c>
    </row>
    <row r="255" ht="15">
      <c r="B255" s="46" t="s">
        <v>126</v>
      </c>
    </row>
    <row r="301" ht="15">
      <c r="A301" s="17" t="s">
        <v>37</v>
      </c>
    </row>
    <row r="302" ht="15">
      <c r="A302" s="17"/>
    </row>
    <row r="304" ht="15">
      <c r="B304" s="44" t="s">
        <v>85</v>
      </c>
    </row>
    <row r="305" ht="15">
      <c r="B305" s="44" t="s">
        <v>86</v>
      </c>
    </row>
    <row r="306" ht="15">
      <c r="B306" s="44"/>
    </row>
    <row r="308" spans="1:7" s="14" customFormat="1" ht="15">
      <c r="A308" s="20"/>
      <c r="B308" s="38"/>
      <c r="C308" s="11"/>
      <c r="D308" s="56"/>
      <c r="E308" s="11"/>
      <c r="F308" s="7" t="s">
        <v>111</v>
      </c>
      <c r="G308" s="4"/>
    </row>
    <row r="309" spans="2:7" ht="15">
      <c r="B309" s="39"/>
      <c r="C309" s="2"/>
      <c r="D309" s="54"/>
      <c r="E309" s="3"/>
      <c r="F309" s="8"/>
      <c r="G309" s="14"/>
    </row>
    <row r="310" spans="2:7" ht="16.5" customHeight="1">
      <c r="B310" s="50" t="s">
        <v>38</v>
      </c>
      <c r="C310" s="14"/>
      <c r="D310" s="29"/>
      <c r="E310" s="16"/>
      <c r="F310" s="6">
        <v>31</v>
      </c>
      <c r="G310" s="129"/>
    </row>
    <row r="311" spans="2:7" ht="16.5" customHeight="1">
      <c r="B311" s="50" t="s">
        <v>39</v>
      </c>
      <c r="C311" s="14"/>
      <c r="D311" s="29"/>
      <c r="E311" s="16"/>
      <c r="F311" s="6">
        <v>36</v>
      </c>
      <c r="G311" s="129"/>
    </row>
    <row r="312" spans="2:7" ht="16.5" customHeight="1">
      <c r="B312" s="50" t="s">
        <v>40</v>
      </c>
      <c r="C312" s="14"/>
      <c r="D312" s="29"/>
      <c r="E312" s="16"/>
      <c r="F312" s="6">
        <v>122</v>
      </c>
      <c r="G312" s="129"/>
    </row>
    <row r="313" spans="2:7" ht="16.5" customHeight="1">
      <c r="B313" s="50" t="s">
        <v>41</v>
      </c>
      <c r="C313" s="14"/>
      <c r="D313" s="29"/>
      <c r="E313" s="16"/>
      <c r="F313" s="6">
        <v>84</v>
      </c>
      <c r="G313" s="129"/>
    </row>
    <row r="314" spans="2:7" ht="16.5" customHeight="1">
      <c r="B314" s="50" t="s">
        <v>42</v>
      </c>
      <c r="C314" s="14"/>
      <c r="D314" s="29"/>
      <c r="E314" s="16"/>
      <c r="F314" s="6">
        <v>142</v>
      </c>
      <c r="G314" s="129"/>
    </row>
    <row r="315" spans="2:7" ht="16.5" customHeight="1">
      <c r="B315" s="50" t="s">
        <v>43</v>
      </c>
      <c r="C315" s="14"/>
      <c r="D315" s="29"/>
      <c r="E315" s="16"/>
      <c r="F315" s="6">
        <v>5</v>
      </c>
      <c r="G315" s="129"/>
    </row>
    <row r="316" spans="2:7" ht="16.5" customHeight="1">
      <c r="B316" s="50" t="s">
        <v>44</v>
      </c>
      <c r="C316" s="14"/>
      <c r="D316" s="29"/>
      <c r="E316" s="16"/>
      <c r="F316" s="6">
        <v>7</v>
      </c>
      <c r="G316" s="129"/>
    </row>
    <row r="317" spans="2:7" ht="16.5" customHeight="1">
      <c r="B317" s="50" t="s">
        <v>45</v>
      </c>
      <c r="C317" s="14"/>
      <c r="D317" s="29"/>
      <c r="E317" s="16"/>
      <c r="F317" s="6">
        <v>29</v>
      </c>
      <c r="G317" s="129"/>
    </row>
    <row r="318" spans="2:7" ht="16.5" customHeight="1">
      <c r="B318" s="50" t="s">
        <v>46</v>
      </c>
      <c r="C318" s="14"/>
      <c r="D318" s="29"/>
      <c r="E318" s="16"/>
      <c r="F318" s="6">
        <v>26</v>
      </c>
      <c r="G318" s="129"/>
    </row>
    <row r="319" spans="2:7" ht="16.5" customHeight="1">
      <c r="B319" s="50" t="s">
        <v>47</v>
      </c>
      <c r="C319" s="14"/>
      <c r="D319" s="29"/>
      <c r="E319" s="16"/>
      <c r="F319" s="6">
        <v>97</v>
      </c>
      <c r="G319" s="129"/>
    </row>
    <row r="320" spans="2:7" ht="16.5" customHeight="1">
      <c r="B320" s="50" t="s">
        <v>48</v>
      </c>
      <c r="C320" s="14"/>
      <c r="D320" s="29"/>
      <c r="E320" s="16"/>
      <c r="F320" s="6">
        <v>27</v>
      </c>
      <c r="G320" s="129"/>
    </row>
    <row r="321" spans="2:7" ht="16.5" customHeight="1">
      <c r="B321" s="50" t="s">
        <v>49</v>
      </c>
      <c r="C321" s="14"/>
      <c r="D321" s="29"/>
      <c r="E321" s="16"/>
      <c r="F321" s="6">
        <v>96</v>
      </c>
      <c r="G321" s="129"/>
    </row>
    <row r="322" spans="2:7" ht="16.5" customHeight="1">
      <c r="B322" s="50" t="s">
        <v>50</v>
      </c>
      <c r="C322" s="14"/>
      <c r="D322" s="29"/>
      <c r="E322" s="16"/>
      <c r="F322" s="6">
        <v>106</v>
      </c>
      <c r="G322" s="129"/>
    </row>
    <row r="323" spans="2:7" ht="16.5" customHeight="1">
      <c r="B323" s="50" t="s">
        <v>51</v>
      </c>
      <c r="C323" s="14"/>
      <c r="D323" s="29"/>
      <c r="E323" s="16"/>
      <c r="F323" s="6">
        <v>92</v>
      </c>
      <c r="G323" s="129"/>
    </row>
    <row r="324" spans="2:7" ht="16.5" customHeight="1">
      <c r="B324" s="50" t="s">
        <v>52</v>
      </c>
      <c r="C324" s="14"/>
      <c r="D324" s="29"/>
      <c r="E324" s="16"/>
      <c r="F324" s="6">
        <v>49</v>
      </c>
      <c r="G324" s="129"/>
    </row>
    <row r="325" spans="2:7" ht="16.5" customHeight="1">
      <c r="B325" s="50" t="s">
        <v>53</v>
      </c>
      <c r="C325" s="14"/>
      <c r="D325" s="29"/>
      <c r="E325" s="16"/>
      <c r="F325" s="6">
        <v>71</v>
      </c>
      <c r="G325" s="129"/>
    </row>
    <row r="326" spans="2:7" ht="16.5" customHeight="1">
      <c r="B326" s="50" t="s">
        <v>54</v>
      </c>
      <c r="C326" s="14"/>
      <c r="D326" s="29"/>
      <c r="E326" s="16"/>
      <c r="F326" s="6">
        <v>9</v>
      </c>
      <c r="G326" s="129"/>
    </row>
    <row r="327" spans="2:7" ht="16.5" customHeight="1">
      <c r="B327" s="50" t="s">
        <v>55</v>
      </c>
      <c r="C327" s="14"/>
      <c r="D327" s="29"/>
      <c r="E327" s="16"/>
      <c r="F327" s="6">
        <v>8</v>
      </c>
      <c r="G327" s="129"/>
    </row>
    <row r="328" spans="2:7" ht="16.5" customHeight="1">
      <c r="B328" s="50" t="s">
        <v>56</v>
      </c>
      <c r="C328" s="14"/>
      <c r="D328" s="29"/>
      <c r="E328" s="16"/>
      <c r="F328" s="6">
        <v>15</v>
      </c>
      <c r="G328" s="129"/>
    </row>
    <row r="329" spans="2:7" ht="16.5" customHeight="1">
      <c r="B329" s="50" t="s">
        <v>57</v>
      </c>
      <c r="C329" s="14"/>
      <c r="D329" s="29"/>
      <c r="E329" s="16"/>
      <c r="F329" s="6">
        <v>0</v>
      </c>
      <c r="G329" s="129"/>
    </row>
    <row r="330" spans="2:7" ht="16.5" customHeight="1">
      <c r="B330" s="50" t="s">
        <v>58</v>
      </c>
      <c r="C330" s="14"/>
      <c r="D330" s="29"/>
      <c r="E330" s="16"/>
      <c r="F330" s="6">
        <v>7</v>
      </c>
      <c r="G330" s="129"/>
    </row>
    <row r="331" spans="2:7" ht="16.5" customHeight="1">
      <c r="B331" s="50" t="s">
        <v>59</v>
      </c>
      <c r="C331" s="14"/>
      <c r="D331" s="29"/>
      <c r="E331" s="16"/>
      <c r="F331" s="6">
        <v>49</v>
      </c>
      <c r="G331" s="129"/>
    </row>
    <row r="332" spans="2:7" ht="16.5" customHeight="1">
      <c r="B332" s="50" t="s">
        <v>60</v>
      </c>
      <c r="C332" s="14"/>
      <c r="D332" s="29"/>
      <c r="E332" s="16"/>
      <c r="F332" s="6">
        <v>32</v>
      </c>
      <c r="G332" s="129"/>
    </row>
    <row r="333" spans="2:7" ht="16.5" customHeight="1">
      <c r="B333" s="50" t="s">
        <v>61</v>
      </c>
      <c r="C333" s="14"/>
      <c r="D333" s="29"/>
      <c r="E333" s="16"/>
      <c r="F333" s="6">
        <v>60</v>
      </c>
      <c r="G333" s="129"/>
    </row>
    <row r="334" spans="2:7" ht="16.5" customHeight="1">
      <c r="B334" s="50" t="s">
        <v>62</v>
      </c>
      <c r="C334" s="14"/>
      <c r="D334" s="29"/>
      <c r="E334" s="16"/>
      <c r="F334" s="6">
        <v>32</v>
      </c>
      <c r="G334" s="129"/>
    </row>
    <row r="335" spans="2:7" ht="16.5" customHeight="1">
      <c r="B335" s="50" t="s">
        <v>63</v>
      </c>
      <c r="C335" s="14"/>
      <c r="D335" s="29"/>
      <c r="E335" s="16"/>
      <c r="F335" s="6">
        <v>66</v>
      </c>
      <c r="G335" s="129"/>
    </row>
    <row r="336" spans="2:7" ht="16.5" customHeight="1">
      <c r="B336" s="50" t="s">
        <v>64</v>
      </c>
      <c r="C336" s="14"/>
      <c r="D336" s="29"/>
      <c r="E336" s="16"/>
      <c r="F336" s="6">
        <v>39</v>
      </c>
      <c r="G336" s="129"/>
    </row>
    <row r="337" spans="2:7" ht="16.5" customHeight="1">
      <c r="B337" s="50" t="s">
        <v>65</v>
      </c>
      <c r="C337" s="14"/>
      <c r="D337" s="29"/>
      <c r="E337" s="16"/>
      <c r="F337" s="6">
        <v>80</v>
      </c>
      <c r="G337" s="129"/>
    </row>
    <row r="338" spans="2:7" ht="16.5" customHeight="1">
      <c r="B338" s="51" t="s">
        <v>66</v>
      </c>
      <c r="C338" s="18"/>
      <c r="D338" s="55"/>
      <c r="E338" s="5"/>
      <c r="F338" s="9">
        <v>111</v>
      </c>
      <c r="G338" s="129"/>
    </row>
    <row r="348" ht="15">
      <c r="B348" s="44" t="s">
        <v>87</v>
      </c>
    </row>
    <row r="349" ht="15">
      <c r="B349" s="44" t="s">
        <v>88</v>
      </c>
    </row>
    <row r="350" ht="15">
      <c r="B350" s="48" t="s">
        <v>89</v>
      </c>
    </row>
    <row r="353" ht="15">
      <c r="B353" s="46" t="s">
        <v>127</v>
      </c>
    </row>
    <row r="357" ht="15">
      <c r="B357" s="44" t="s">
        <v>90</v>
      </c>
    </row>
    <row r="358" ht="15">
      <c r="B358" s="44" t="s">
        <v>91</v>
      </c>
    </row>
    <row r="359" ht="15">
      <c r="B359" s="44"/>
    </row>
    <row r="360" ht="15">
      <c r="B360" s="44"/>
    </row>
    <row r="361" spans="2:4" ht="15">
      <c r="B361" s="38"/>
      <c r="C361" s="7" t="s">
        <v>3</v>
      </c>
      <c r="D361" s="22" t="s">
        <v>1</v>
      </c>
    </row>
    <row r="362" spans="2:4" ht="15">
      <c r="B362" s="39"/>
      <c r="C362" s="8"/>
      <c r="D362" s="30"/>
    </row>
    <row r="363" spans="2:4" ht="15">
      <c r="B363" s="40" t="s">
        <v>70</v>
      </c>
      <c r="C363" s="6">
        <v>21</v>
      </c>
      <c r="D363" s="31">
        <f>C363*100/116</f>
        <v>18.103448275862068</v>
      </c>
    </row>
    <row r="364" spans="2:4" ht="15">
      <c r="B364" s="40" t="s">
        <v>71</v>
      </c>
      <c r="C364" s="6">
        <v>66</v>
      </c>
      <c r="D364" s="31">
        <f>C364*100/116</f>
        <v>56.89655172413793</v>
      </c>
    </row>
    <row r="365" spans="2:4" ht="15">
      <c r="B365" s="40" t="s">
        <v>72</v>
      </c>
      <c r="C365" s="6">
        <v>29</v>
      </c>
      <c r="D365" s="31">
        <f>C365*100/116</f>
        <v>25</v>
      </c>
    </row>
    <row r="366" spans="2:4" ht="15">
      <c r="B366" s="43" t="s">
        <v>2</v>
      </c>
      <c r="C366" s="9"/>
      <c r="D366" s="32"/>
    </row>
    <row r="367" spans="2:4" ht="15">
      <c r="B367" s="38" t="s">
        <v>73</v>
      </c>
      <c r="C367" s="19">
        <f>SUM(C363:C366)</f>
        <v>116</v>
      </c>
      <c r="D367" s="37">
        <f>SUM(D363:D366)</f>
        <v>100</v>
      </c>
    </row>
    <row r="368" spans="2:4" ht="15">
      <c r="B368" s="42"/>
      <c r="C368" s="20"/>
      <c r="D368" s="29"/>
    </row>
    <row r="369" spans="2:4" ht="15">
      <c r="B369" s="42"/>
      <c r="C369" s="20"/>
      <c r="D369" s="29"/>
    </row>
    <row r="371" ht="15">
      <c r="B371" s="44" t="s">
        <v>92</v>
      </c>
    </row>
    <row r="372" ht="15">
      <c r="B372" s="48" t="s">
        <v>93</v>
      </c>
    </row>
    <row r="375" ht="15">
      <c r="B375" s="46" t="s">
        <v>126</v>
      </c>
    </row>
    <row r="379" ht="15">
      <c r="B379" s="44" t="s">
        <v>94</v>
      </c>
    </row>
    <row r="380" ht="15">
      <c r="B380" s="44" t="s">
        <v>103</v>
      </c>
    </row>
    <row r="381" ht="15">
      <c r="B381" s="44" t="s">
        <v>104</v>
      </c>
    </row>
    <row r="382" ht="15">
      <c r="B382" s="44"/>
    </row>
    <row r="383" ht="15">
      <c r="B383" s="44"/>
    </row>
    <row r="384" ht="15">
      <c r="B384" s="46" t="s">
        <v>126</v>
      </c>
    </row>
    <row r="385" ht="15">
      <c r="B385" s="44"/>
    </row>
    <row r="386" ht="15">
      <c r="B386" s="44"/>
    </row>
    <row r="387" ht="15">
      <c r="B387" s="44"/>
    </row>
    <row r="388" ht="15">
      <c r="B388" s="44"/>
    </row>
    <row r="389" ht="15">
      <c r="B389" s="44"/>
    </row>
    <row r="390" ht="15">
      <c r="B390" s="44"/>
    </row>
    <row r="391" ht="15">
      <c r="B391" s="44"/>
    </row>
    <row r="392" ht="15">
      <c r="B392" s="44"/>
    </row>
    <row r="393" ht="15">
      <c r="B393" s="44"/>
    </row>
    <row r="394" ht="15">
      <c r="B394" s="44"/>
    </row>
    <row r="395" ht="15">
      <c r="B395" s="44"/>
    </row>
    <row r="398" ht="15">
      <c r="B398" s="52" t="s">
        <v>105</v>
      </c>
    </row>
    <row r="399" ht="15">
      <c r="B399" s="48" t="s">
        <v>106</v>
      </c>
    </row>
    <row r="400" ht="15">
      <c r="B400" s="48" t="s">
        <v>107</v>
      </c>
    </row>
    <row r="401" ht="15">
      <c r="B401" s="48" t="s">
        <v>108</v>
      </c>
    </row>
    <row r="404" spans="2:4" ht="15">
      <c r="B404" s="38"/>
      <c r="C404" s="7" t="s">
        <v>3</v>
      </c>
      <c r="D404" s="22" t="s">
        <v>1</v>
      </c>
    </row>
    <row r="405" spans="2:4" ht="15">
      <c r="B405" s="39"/>
      <c r="C405" s="8"/>
      <c r="D405" s="30"/>
    </row>
    <row r="406" spans="2:4" ht="15">
      <c r="B406" s="40" t="s">
        <v>67</v>
      </c>
      <c r="C406" s="6">
        <v>1</v>
      </c>
      <c r="D406" s="31">
        <f>C406*100/117</f>
        <v>0.8547008547008547</v>
      </c>
    </row>
    <row r="407" spans="2:4" ht="15">
      <c r="B407" s="40" t="s">
        <v>68</v>
      </c>
      <c r="C407" s="6">
        <v>79</v>
      </c>
      <c r="D407" s="31">
        <f>C407*100/117</f>
        <v>67.52136752136752</v>
      </c>
    </row>
    <row r="408" spans="2:4" ht="15">
      <c r="B408" s="40" t="s">
        <v>69</v>
      </c>
      <c r="C408" s="6">
        <v>37</v>
      </c>
      <c r="D408" s="31">
        <f>C408*100/117</f>
        <v>31.623931623931625</v>
      </c>
    </row>
    <row r="409" spans="2:4" ht="15">
      <c r="B409" s="43" t="s">
        <v>2</v>
      </c>
      <c r="C409" s="9"/>
      <c r="D409" s="32"/>
    </row>
    <row r="410" spans="2:4" ht="15">
      <c r="B410" s="38" t="s">
        <v>73</v>
      </c>
      <c r="C410" s="19">
        <f>SUM(C406:C409)</f>
        <v>117</v>
      </c>
      <c r="D410" s="37">
        <f>SUM(D406:D409)</f>
        <v>100</v>
      </c>
    </row>
    <row r="417" ht="15">
      <c r="B417" s="44" t="s">
        <v>95</v>
      </c>
    </row>
    <row r="418" ht="15">
      <c r="B418" s="48" t="s">
        <v>96</v>
      </c>
    </row>
    <row r="419" ht="15">
      <c r="B419" s="48" t="s">
        <v>97</v>
      </c>
    </row>
    <row r="422" ht="15">
      <c r="B422" s="46" t="s">
        <v>125</v>
      </c>
    </row>
    <row r="423" ht="15">
      <c r="B423" s="46"/>
    </row>
    <row r="424" ht="15">
      <c r="B424" s="46"/>
    </row>
    <row r="426" ht="15">
      <c r="B426" s="52" t="s">
        <v>98</v>
      </c>
    </row>
    <row r="427" ht="15">
      <c r="B427" s="48" t="s">
        <v>99</v>
      </c>
    </row>
    <row r="428" ht="15">
      <c r="B428" s="48" t="s">
        <v>100</v>
      </c>
    </row>
    <row r="429" ht="15">
      <c r="B429" s="48" t="s">
        <v>101</v>
      </c>
    </row>
    <row r="430" ht="15">
      <c r="B430" s="48"/>
    </row>
    <row r="432" ht="15">
      <c r="B432" s="46" t="s">
        <v>125</v>
      </c>
    </row>
  </sheetData>
  <sheetProtection/>
  <printOptions/>
  <pageMargins left="0.35433070866141736" right="0.15748031496062992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&amp;C&amp;"Arial,Bold"&amp;11Welford on Avon Neighbourhood Plan Questionnaire March / April 2013 - Stratford Results</oddHeader>
    <oddFooter>&amp;R
&amp;"Arial,Bold Italic"&amp;9&amp;P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P434"/>
  <sheetViews>
    <sheetView view="pageLayout" workbookViewId="0" topLeftCell="A409">
      <selection activeCell="J322" sqref="J322"/>
    </sheetView>
  </sheetViews>
  <sheetFormatPr defaultColWidth="9.140625" defaultRowHeight="12.75"/>
  <cols>
    <col min="1" max="1" width="3.140625" style="10" customWidth="1"/>
    <col min="2" max="2" width="37.57421875" style="49" customWidth="1"/>
    <col min="3" max="3" width="10.140625" style="1" customWidth="1"/>
    <col min="4" max="4" width="11.7109375" style="21" customWidth="1"/>
    <col min="5" max="5" width="10.8515625" style="1" customWidth="1"/>
    <col min="6" max="16" width="9.140625" style="1" customWidth="1"/>
  </cols>
  <sheetData>
    <row r="3" ht="15">
      <c r="B3" s="12" t="s">
        <v>13</v>
      </c>
    </row>
    <row r="6" spans="2:4" ht="15">
      <c r="B6" s="38"/>
      <c r="C6" s="7" t="s">
        <v>3</v>
      </c>
      <c r="D6" s="22" t="s">
        <v>1</v>
      </c>
    </row>
    <row r="7" spans="2:4" ht="15">
      <c r="B7" s="39"/>
      <c r="C7" s="8"/>
      <c r="D7" s="23"/>
    </row>
    <row r="8" spans="2:4" ht="15">
      <c r="B8" s="40" t="s">
        <v>4</v>
      </c>
      <c r="C8" s="6">
        <v>45</v>
      </c>
      <c r="D8" s="24">
        <f>C8*100/81</f>
        <v>55.55555555555556</v>
      </c>
    </row>
    <row r="9" spans="2:4" ht="15">
      <c r="B9" s="40" t="s">
        <v>5</v>
      </c>
      <c r="C9" s="6">
        <v>36</v>
      </c>
      <c r="D9" s="24">
        <f>C9*100/81</f>
        <v>44.44444444444444</v>
      </c>
    </row>
    <row r="10" spans="2:4" ht="15">
      <c r="B10" s="40"/>
      <c r="C10" s="6"/>
      <c r="D10" s="24"/>
    </row>
    <row r="11" spans="2:4" ht="15">
      <c r="B11" s="60" t="s">
        <v>73</v>
      </c>
      <c r="C11" s="19">
        <f>SUM(C8:C10)</f>
        <v>81</v>
      </c>
      <c r="D11" s="34">
        <f>SUM(D8:D10)</f>
        <v>100</v>
      </c>
    </row>
    <row r="12" spans="2:4" ht="15">
      <c r="B12" s="42"/>
      <c r="C12" s="4"/>
      <c r="D12" s="25"/>
    </row>
    <row r="13" spans="2:4" ht="15">
      <c r="B13" s="42"/>
      <c r="C13" s="4"/>
      <c r="D13" s="25"/>
    </row>
    <row r="15" ht="15">
      <c r="B15" s="12" t="s">
        <v>14</v>
      </c>
    </row>
    <row r="16" ht="15">
      <c r="B16" s="12"/>
    </row>
    <row r="17" ht="15">
      <c r="B17" s="13"/>
    </row>
    <row r="18" ht="15">
      <c r="B18" s="15" t="s">
        <v>225</v>
      </c>
    </row>
    <row r="19" ht="15">
      <c r="B19" s="12"/>
    </row>
    <row r="20" ht="15">
      <c r="B20" s="12"/>
    </row>
    <row r="21" ht="15">
      <c r="B21" s="12"/>
    </row>
    <row r="22" ht="15">
      <c r="B22" s="12" t="s">
        <v>15</v>
      </c>
    </row>
    <row r="23" ht="15">
      <c r="B23" s="12"/>
    </row>
    <row r="25" spans="2:4" ht="15">
      <c r="B25" s="38"/>
      <c r="C25" s="7" t="s">
        <v>3</v>
      </c>
      <c r="D25" s="22" t="s">
        <v>1</v>
      </c>
    </row>
    <row r="26" spans="2:4" ht="15">
      <c r="B26" s="39"/>
      <c r="C26" s="8"/>
      <c r="D26" s="23"/>
    </row>
    <row r="27" spans="2:4" ht="15">
      <c r="B27" s="40" t="s">
        <v>6</v>
      </c>
      <c r="C27" s="6">
        <v>13</v>
      </c>
      <c r="D27" s="24">
        <f>C27*100/141</f>
        <v>9.21985815602837</v>
      </c>
    </row>
    <row r="28" spans="2:4" ht="15">
      <c r="B28" s="40" t="s">
        <v>7</v>
      </c>
      <c r="C28" s="6">
        <v>6</v>
      </c>
      <c r="D28" s="24">
        <f>C28*100/141</f>
        <v>4.25531914893617</v>
      </c>
    </row>
    <row r="29" spans="2:4" ht="15">
      <c r="B29" s="40" t="s">
        <v>8</v>
      </c>
      <c r="C29" s="6">
        <v>15</v>
      </c>
      <c r="D29" s="24">
        <f>C29*100/141</f>
        <v>10.638297872340425</v>
      </c>
    </row>
    <row r="30" spans="2:4" ht="15">
      <c r="B30" s="40" t="s">
        <v>9</v>
      </c>
      <c r="C30" s="6">
        <v>36</v>
      </c>
      <c r="D30" s="24">
        <f>C30*100/141</f>
        <v>25.53191489361702</v>
      </c>
    </row>
    <row r="31" spans="2:4" ht="15">
      <c r="B31" s="40" t="s">
        <v>10</v>
      </c>
      <c r="C31" s="6">
        <v>71</v>
      </c>
      <c r="D31" s="24">
        <f>C31*100/141</f>
        <v>50.354609929078016</v>
      </c>
    </row>
    <row r="32" spans="2:4" ht="15">
      <c r="B32" s="43"/>
      <c r="C32" s="9"/>
      <c r="D32" s="26"/>
    </row>
    <row r="33" spans="2:4" ht="15">
      <c r="B33" s="60" t="s">
        <v>73</v>
      </c>
      <c r="C33" s="19">
        <f>SUM(C27:C32)</f>
        <v>141</v>
      </c>
      <c r="D33" s="34">
        <f>SUM(D27:D32)</f>
        <v>100</v>
      </c>
    </row>
    <row r="37" ht="15">
      <c r="B37" s="44" t="s">
        <v>11</v>
      </c>
    </row>
    <row r="39" ht="15">
      <c r="B39" s="15" t="s">
        <v>140</v>
      </c>
    </row>
    <row r="40" ht="15">
      <c r="B40" s="15"/>
    </row>
    <row r="41" spans="2:4" ht="15">
      <c r="B41" s="38"/>
      <c r="C41" s="7" t="s">
        <v>3</v>
      </c>
      <c r="D41" s="22" t="s">
        <v>1</v>
      </c>
    </row>
    <row r="42" spans="2:4" ht="15">
      <c r="B42" s="39"/>
      <c r="C42" s="8"/>
      <c r="D42" s="23"/>
    </row>
    <row r="43" spans="2:4" ht="15">
      <c r="B43" s="40" t="s">
        <v>113</v>
      </c>
      <c r="C43" s="6">
        <v>10</v>
      </c>
      <c r="D43" s="24">
        <f aca="true" t="shared" si="0" ref="D43:D48">C43*100/84</f>
        <v>11.904761904761905</v>
      </c>
    </row>
    <row r="44" spans="2:4" ht="15">
      <c r="B44" s="40" t="s">
        <v>114</v>
      </c>
      <c r="C44" s="6">
        <v>19</v>
      </c>
      <c r="D44" s="24">
        <f t="shared" si="0"/>
        <v>22.61904761904762</v>
      </c>
    </row>
    <row r="45" spans="2:4" ht="15">
      <c r="B45" s="40" t="s">
        <v>115</v>
      </c>
      <c r="C45" s="6">
        <v>16</v>
      </c>
      <c r="D45" s="24">
        <f t="shared" si="0"/>
        <v>19.047619047619047</v>
      </c>
    </row>
    <row r="46" spans="2:4" ht="15">
      <c r="B46" s="40" t="s">
        <v>116</v>
      </c>
      <c r="C46" s="6">
        <v>11</v>
      </c>
      <c r="D46" s="24">
        <f t="shared" si="0"/>
        <v>13.095238095238095</v>
      </c>
    </row>
    <row r="47" spans="2:4" ht="15">
      <c r="B47" s="40" t="s">
        <v>142</v>
      </c>
      <c r="C47" s="6">
        <v>5</v>
      </c>
      <c r="D47" s="24">
        <f t="shared" si="0"/>
        <v>5.9523809523809526</v>
      </c>
    </row>
    <row r="48" spans="2:4" ht="15">
      <c r="B48" s="40" t="s">
        <v>145</v>
      </c>
      <c r="C48" s="6">
        <v>23</v>
      </c>
      <c r="D48" s="24">
        <f t="shared" si="0"/>
        <v>27.38095238095238</v>
      </c>
    </row>
    <row r="49" spans="2:4" ht="15">
      <c r="B49" s="43"/>
      <c r="C49" s="9" t="s">
        <v>2</v>
      </c>
      <c r="D49" s="26" t="s">
        <v>2</v>
      </c>
    </row>
    <row r="50" spans="2:4" ht="15">
      <c r="B50" s="60" t="s">
        <v>73</v>
      </c>
      <c r="C50" s="19">
        <f>SUM(C43:C49)</f>
        <v>84</v>
      </c>
      <c r="D50" s="34">
        <f>SUM(D43:D49)</f>
        <v>99.99999999999999</v>
      </c>
    </row>
    <row r="51" spans="2:4" ht="15">
      <c r="B51" s="42"/>
      <c r="C51" s="20"/>
      <c r="D51" s="58"/>
    </row>
    <row r="52" spans="2:4" ht="15">
      <c r="B52" s="42"/>
      <c r="C52" s="20"/>
      <c r="D52" s="58"/>
    </row>
    <row r="53" spans="2:4" ht="15">
      <c r="B53" s="42"/>
      <c r="C53" s="20"/>
      <c r="D53" s="58"/>
    </row>
    <row r="55" spans="2:7" ht="15">
      <c r="B55" s="39"/>
      <c r="C55" s="2"/>
      <c r="D55" s="2"/>
      <c r="E55" s="3"/>
      <c r="F55" s="7" t="s">
        <v>3</v>
      </c>
      <c r="G55" s="25"/>
    </row>
    <row r="56" spans="2:7" ht="15">
      <c r="B56" s="39"/>
      <c r="C56" s="2"/>
      <c r="D56" s="2"/>
      <c r="E56" s="3"/>
      <c r="F56" s="8"/>
      <c r="G56" s="29"/>
    </row>
    <row r="57" spans="2:7" ht="15">
      <c r="B57" s="53" t="s">
        <v>109</v>
      </c>
      <c r="C57" s="14"/>
      <c r="D57" s="14"/>
      <c r="E57" s="16"/>
      <c r="F57" s="35">
        <v>39</v>
      </c>
      <c r="G57" s="61"/>
    </row>
    <row r="58" spans="2:7" ht="15">
      <c r="B58" s="53" t="s">
        <v>110</v>
      </c>
      <c r="C58" s="14"/>
      <c r="D58" s="14"/>
      <c r="E58" s="16"/>
      <c r="F58" s="35"/>
      <c r="G58" s="61"/>
    </row>
    <row r="59" spans="2:7" ht="15">
      <c r="B59" s="53" t="s">
        <v>12</v>
      </c>
      <c r="C59" s="14"/>
      <c r="D59" s="14"/>
      <c r="E59" s="16"/>
      <c r="F59" s="35">
        <v>40</v>
      </c>
      <c r="G59" s="61"/>
    </row>
    <row r="60" spans="2:7" ht="15">
      <c r="B60" s="43"/>
      <c r="C60" s="18"/>
      <c r="D60" s="18"/>
      <c r="E60" s="5"/>
      <c r="F60" s="9"/>
      <c r="G60" s="29"/>
    </row>
    <row r="61" spans="2:7" ht="15">
      <c r="B61" s="42"/>
      <c r="C61" s="14"/>
      <c r="D61" s="14"/>
      <c r="E61" s="14"/>
      <c r="F61" s="4"/>
      <c r="G61" s="29"/>
    </row>
    <row r="64" ht="15">
      <c r="B64" s="44" t="s">
        <v>75</v>
      </c>
    </row>
    <row r="65" ht="15">
      <c r="B65" s="45"/>
    </row>
    <row r="67" ht="15">
      <c r="B67" s="46" t="s">
        <v>128</v>
      </c>
    </row>
    <row r="71" spans="1:2" ht="15">
      <c r="A71" s="10" t="s">
        <v>2</v>
      </c>
      <c r="B71" s="12" t="s">
        <v>76</v>
      </c>
    </row>
    <row r="74" ht="15">
      <c r="B74" s="46" t="s">
        <v>126</v>
      </c>
    </row>
    <row r="75" ht="15">
      <c r="B75" s="46"/>
    </row>
    <row r="78" ht="15">
      <c r="B78" s="12" t="s">
        <v>19</v>
      </c>
    </row>
    <row r="81" spans="2:5" ht="15">
      <c r="B81" s="39"/>
      <c r="C81" s="3"/>
      <c r="D81" s="7" t="s">
        <v>3</v>
      </c>
      <c r="E81" s="22" t="s">
        <v>1</v>
      </c>
    </row>
    <row r="82" spans="2:5" ht="15">
      <c r="B82" s="39"/>
      <c r="C82" s="3"/>
      <c r="D82" s="8"/>
      <c r="E82" s="23"/>
    </row>
    <row r="83" spans="2:5" ht="15">
      <c r="B83" s="47" t="s">
        <v>16</v>
      </c>
      <c r="C83" s="16"/>
      <c r="D83" s="6">
        <v>77</v>
      </c>
      <c r="E83" s="36">
        <f>D83*100/83</f>
        <v>92.7710843373494</v>
      </c>
    </row>
    <row r="84" spans="2:5" ht="15">
      <c r="B84" s="47" t="s">
        <v>17</v>
      </c>
      <c r="C84" s="16"/>
      <c r="D84" s="6">
        <v>6</v>
      </c>
      <c r="E84" s="36">
        <f>D84*100/83</f>
        <v>7.228915662650603</v>
      </c>
    </row>
    <row r="85" spans="2:5" ht="15">
      <c r="B85" s="47" t="s">
        <v>18</v>
      </c>
      <c r="C85" s="16"/>
      <c r="D85" s="6">
        <v>0</v>
      </c>
      <c r="E85" s="36">
        <f>D85*100/83</f>
        <v>0</v>
      </c>
    </row>
    <row r="86" spans="2:5" ht="15">
      <c r="B86" s="43"/>
      <c r="C86" s="5"/>
      <c r="D86" s="9"/>
      <c r="E86" s="26"/>
    </row>
    <row r="87" spans="2:5" ht="15">
      <c r="B87" s="60" t="s">
        <v>73</v>
      </c>
      <c r="C87" s="5"/>
      <c r="D87" s="19">
        <f>SUM(D83:D86)</f>
        <v>83</v>
      </c>
      <c r="E87" s="34">
        <f>SUM(E83:E86)</f>
        <v>100</v>
      </c>
    </row>
    <row r="88" spans="2:4" ht="15">
      <c r="B88" s="42"/>
      <c r="C88" s="4"/>
      <c r="D88" s="25"/>
    </row>
    <row r="89" spans="2:4" ht="15">
      <c r="B89" s="42"/>
      <c r="C89" s="4"/>
      <c r="D89" s="25"/>
    </row>
    <row r="90" spans="2:4" ht="15">
      <c r="B90" s="42"/>
      <c r="C90" s="4"/>
      <c r="D90" s="25"/>
    </row>
    <row r="91" spans="2:4" ht="15">
      <c r="B91" s="42"/>
      <c r="C91" s="4"/>
      <c r="D91" s="25"/>
    </row>
    <row r="92" spans="2:4" ht="15">
      <c r="B92" s="42"/>
      <c r="C92" s="4"/>
      <c r="D92" s="25"/>
    </row>
    <row r="93" spans="2:4" ht="15">
      <c r="B93" s="42"/>
      <c r="C93" s="4"/>
      <c r="D93" s="25"/>
    </row>
    <row r="94" spans="2:4" ht="15">
      <c r="B94" s="42"/>
      <c r="C94" s="4"/>
      <c r="D94" s="25"/>
    </row>
    <row r="95" spans="2:4" ht="15">
      <c r="B95" s="42"/>
      <c r="C95" s="4"/>
      <c r="D95" s="25"/>
    </row>
    <row r="96" spans="2:4" ht="15">
      <c r="B96" s="42"/>
      <c r="C96" s="4"/>
      <c r="D96" s="25"/>
    </row>
    <row r="97" spans="2:4" ht="15">
      <c r="B97" s="42"/>
      <c r="C97" s="4"/>
      <c r="D97" s="25"/>
    </row>
    <row r="98" spans="2:4" ht="15">
      <c r="B98" s="42"/>
      <c r="C98" s="4"/>
      <c r="D98" s="25"/>
    </row>
    <row r="99" spans="2:4" ht="15">
      <c r="B99" s="42"/>
      <c r="C99" s="4"/>
      <c r="D99" s="25"/>
    </row>
    <row r="100" spans="2:4" ht="15">
      <c r="B100" s="42"/>
      <c r="C100" s="4"/>
      <c r="D100" s="25"/>
    </row>
    <row r="101" spans="2:4" ht="15">
      <c r="B101" s="42"/>
      <c r="C101" s="4"/>
      <c r="D101" s="25"/>
    </row>
    <row r="102" spans="2:4" ht="15">
      <c r="B102" s="42"/>
      <c r="C102" s="4"/>
      <c r="D102" s="25"/>
    </row>
    <row r="103" spans="2:4" ht="15">
      <c r="B103" s="42"/>
      <c r="C103" s="4"/>
      <c r="D103" s="25"/>
    </row>
    <row r="104" spans="2:4" ht="15">
      <c r="B104" s="42"/>
      <c r="C104" s="4"/>
      <c r="D104" s="25"/>
    </row>
    <row r="107" ht="15">
      <c r="B107" s="48" t="s">
        <v>77</v>
      </c>
    </row>
    <row r="108" ht="15">
      <c r="B108" s="48" t="s">
        <v>78</v>
      </c>
    </row>
    <row r="109" ht="15">
      <c r="B109" s="48"/>
    </row>
    <row r="111" spans="2:4" ht="15">
      <c r="B111" s="38"/>
      <c r="C111" s="7" t="s">
        <v>3</v>
      </c>
      <c r="D111" s="25"/>
    </row>
    <row r="112" spans="2:4" ht="15">
      <c r="B112" s="39"/>
      <c r="C112" s="8"/>
      <c r="D112" s="29"/>
    </row>
    <row r="113" spans="2:4" ht="15">
      <c r="B113" s="40" t="s">
        <v>20</v>
      </c>
      <c r="C113" s="6">
        <v>2505</v>
      </c>
      <c r="D113" s="61"/>
    </row>
    <row r="114" spans="2:4" ht="15">
      <c r="B114" s="40" t="s">
        <v>21</v>
      </c>
      <c r="C114" s="6">
        <v>2338</v>
      </c>
      <c r="D114" s="61"/>
    </row>
    <row r="115" spans="2:4" ht="15">
      <c r="B115" s="40" t="s">
        <v>22</v>
      </c>
      <c r="C115" s="6">
        <v>3057</v>
      </c>
      <c r="D115" s="61"/>
    </row>
    <row r="116" spans="2:4" ht="15">
      <c r="B116" s="43"/>
      <c r="C116" s="9"/>
      <c r="D116" s="25"/>
    </row>
    <row r="117" spans="2:4" ht="15">
      <c r="B117" s="60" t="s">
        <v>73</v>
      </c>
      <c r="C117" s="19">
        <f>SUM(C113:C116)</f>
        <v>7900</v>
      </c>
      <c r="D117" s="58"/>
    </row>
    <row r="121" ht="15">
      <c r="B121" s="48" t="s">
        <v>79</v>
      </c>
    </row>
    <row r="122" ht="15">
      <c r="B122" s="48" t="s">
        <v>80</v>
      </c>
    </row>
    <row r="123" ht="15">
      <c r="B123" s="48"/>
    </row>
    <row r="125" spans="2:4" ht="15">
      <c r="B125" s="38"/>
      <c r="C125" s="7" t="s">
        <v>111</v>
      </c>
      <c r="D125" s="25"/>
    </row>
    <row r="126" spans="2:4" ht="15">
      <c r="B126" s="39"/>
      <c r="C126" s="8"/>
      <c r="D126" s="29"/>
    </row>
    <row r="127" spans="2:4" ht="15">
      <c r="B127" s="40" t="s">
        <v>29</v>
      </c>
      <c r="C127" s="6">
        <v>290</v>
      </c>
      <c r="D127" s="128"/>
    </row>
    <row r="128" spans="2:4" ht="15">
      <c r="B128" s="40" t="s">
        <v>121</v>
      </c>
      <c r="C128" s="6">
        <v>405</v>
      </c>
      <c r="D128" s="128"/>
    </row>
    <row r="129" spans="2:9" ht="15">
      <c r="B129" s="40" t="s">
        <v>30</v>
      </c>
      <c r="C129" s="6">
        <v>1513</v>
      </c>
      <c r="D129" s="128"/>
      <c r="G129" s="42"/>
      <c r="H129" s="4"/>
      <c r="I129" s="14"/>
    </row>
    <row r="130" spans="2:9" ht="15">
      <c r="B130" s="40" t="s">
        <v>31</v>
      </c>
      <c r="C130" s="6">
        <v>2288</v>
      </c>
      <c r="D130" s="128"/>
      <c r="G130" s="42"/>
      <c r="H130" s="4"/>
      <c r="I130" s="14"/>
    </row>
    <row r="131" spans="2:9" ht="15">
      <c r="B131" s="40" t="s">
        <v>122</v>
      </c>
      <c r="C131" s="6">
        <v>1023</v>
      </c>
      <c r="D131" s="128"/>
      <c r="G131" s="42"/>
      <c r="H131" s="4"/>
      <c r="I131" s="14"/>
    </row>
    <row r="132" spans="2:9" ht="15">
      <c r="B132" s="40" t="s">
        <v>32</v>
      </c>
      <c r="C132" s="6">
        <v>486</v>
      </c>
      <c r="D132" s="128"/>
      <c r="G132" s="42"/>
      <c r="H132" s="4"/>
      <c r="I132" s="14"/>
    </row>
    <row r="133" spans="2:9" ht="15">
      <c r="B133" s="40" t="s">
        <v>123</v>
      </c>
      <c r="C133" s="6">
        <v>1830</v>
      </c>
      <c r="D133" s="128"/>
      <c r="G133" s="42"/>
      <c r="H133" s="4"/>
      <c r="I133" s="14"/>
    </row>
    <row r="134" spans="2:9" ht="15">
      <c r="B134" s="40" t="s">
        <v>124</v>
      </c>
      <c r="C134" s="6">
        <v>165</v>
      </c>
      <c r="D134" s="128"/>
      <c r="G134" s="42"/>
      <c r="H134" s="4"/>
      <c r="I134" s="14"/>
    </row>
    <row r="135" spans="2:8" ht="15">
      <c r="B135" s="43"/>
      <c r="C135" s="9"/>
      <c r="D135" s="129"/>
      <c r="F135" s="14"/>
      <c r="G135" s="42"/>
      <c r="H135" s="4"/>
    </row>
    <row r="136" spans="6:8" ht="15">
      <c r="F136" s="14"/>
      <c r="G136" s="42"/>
      <c r="H136" s="4"/>
    </row>
    <row r="159" ht="15">
      <c r="B159" s="44" t="s">
        <v>28</v>
      </c>
    </row>
    <row r="160" ht="15">
      <c r="B160" s="44"/>
    </row>
    <row r="162" spans="2:4" ht="15">
      <c r="B162" s="38"/>
      <c r="C162" s="7" t="s">
        <v>0</v>
      </c>
      <c r="D162" s="33" t="s">
        <v>1</v>
      </c>
    </row>
    <row r="163" spans="2:4" ht="15">
      <c r="B163" s="39"/>
      <c r="C163" s="8"/>
      <c r="D163" s="30"/>
    </row>
    <row r="164" spans="2:4" ht="15">
      <c r="B164" s="40" t="s">
        <v>24</v>
      </c>
      <c r="C164" s="6">
        <v>23</v>
      </c>
      <c r="D164" s="36">
        <f aca="true" t="shared" si="1" ref="D164:D169">C164*100/176</f>
        <v>13.068181818181818</v>
      </c>
    </row>
    <row r="165" spans="2:4" ht="15">
      <c r="B165" s="40" t="s">
        <v>25</v>
      </c>
      <c r="C165" s="6">
        <v>13</v>
      </c>
      <c r="D165" s="36">
        <f t="shared" si="1"/>
        <v>7.386363636363637</v>
      </c>
    </row>
    <row r="166" spans="2:4" ht="15">
      <c r="B166" s="40" t="s">
        <v>26</v>
      </c>
      <c r="C166" s="6">
        <v>54</v>
      </c>
      <c r="D166" s="36">
        <f t="shared" si="1"/>
        <v>30.681818181818183</v>
      </c>
    </row>
    <row r="167" spans="2:4" ht="15">
      <c r="B167" s="40" t="s">
        <v>33</v>
      </c>
      <c r="C167" s="6">
        <v>34</v>
      </c>
      <c r="D167" s="36">
        <f t="shared" si="1"/>
        <v>19.318181818181817</v>
      </c>
    </row>
    <row r="168" spans="2:4" ht="15">
      <c r="B168" s="40" t="s">
        <v>23</v>
      </c>
      <c r="C168" s="6">
        <v>40</v>
      </c>
      <c r="D168" s="36">
        <f t="shared" si="1"/>
        <v>22.727272727272727</v>
      </c>
    </row>
    <row r="169" spans="2:4" ht="15">
      <c r="B169" s="40" t="s">
        <v>27</v>
      </c>
      <c r="C169" s="6">
        <v>12</v>
      </c>
      <c r="D169" s="36">
        <f t="shared" si="1"/>
        <v>6.818181818181818</v>
      </c>
    </row>
    <row r="170" spans="2:4" ht="15">
      <c r="B170" s="40"/>
      <c r="C170" s="6"/>
      <c r="D170" s="31"/>
    </row>
    <row r="171" spans="2:4" ht="15">
      <c r="B171" s="60" t="s">
        <v>73</v>
      </c>
      <c r="C171" s="19">
        <f>SUM(C164:C170)</f>
        <v>176</v>
      </c>
      <c r="D171" s="37">
        <f>SUM(D164:D170)</f>
        <v>100</v>
      </c>
    </row>
    <row r="176" ht="15">
      <c r="B176" s="44" t="s">
        <v>81</v>
      </c>
    </row>
    <row r="177" ht="15">
      <c r="B177" s="48" t="s">
        <v>82</v>
      </c>
    </row>
    <row r="178" ht="15">
      <c r="B178" s="48"/>
    </row>
    <row r="180" spans="2:4" ht="15">
      <c r="B180" s="38"/>
      <c r="C180" s="7" t="s">
        <v>3</v>
      </c>
      <c r="D180" s="22" t="s">
        <v>1</v>
      </c>
    </row>
    <row r="181" spans="2:4" ht="15">
      <c r="B181" s="39"/>
      <c r="C181" s="8"/>
      <c r="D181" s="30"/>
    </row>
    <row r="182" spans="2:4" ht="15">
      <c r="B182" s="40" t="s">
        <v>117</v>
      </c>
      <c r="C182" s="6">
        <v>55</v>
      </c>
      <c r="D182" s="36">
        <f>C182*100/84</f>
        <v>65.47619047619048</v>
      </c>
    </row>
    <row r="183" spans="2:4" ht="15">
      <c r="B183" s="40">
        <v>2</v>
      </c>
      <c r="C183" s="6">
        <v>3</v>
      </c>
      <c r="D183" s="36">
        <f aca="true" t="shared" si="2" ref="D183:D191">C183*100/84</f>
        <v>3.5714285714285716</v>
      </c>
    </row>
    <row r="184" spans="2:4" ht="15">
      <c r="B184" s="40">
        <v>3</v>
      </c>
      <c r="C184" s="6">
        <v>6</v>
      </c>
      <c r="D184" s="36">
        <f t="shared" si="2"/>
        <v>7.142857142857143</v>
      </c>
    </row>
    <row r="185" spans="2:4" ht="15">
      <c r="B185" s="40">
        <v>4</v>
      </c>
      <c r="C185" s="6">
        <v>6</v>
      </c>
      <c r="D185" s="36">
        <f t="shared" si="2"/>
        <v>7.142857142857143</v>
      </c>
    </row>
    <row r="186" spans="2:4" ht="15">
      <c r="B186" s="40">
        <v>5</v>
      </c>
      <c r="C186" s="6">
        <v>2</v>
      </c>
      <c r="D186" s="36">
        <f t="shared" si="2"/>
        <v>2.380952380952381</v>
      </c>
    </row>
    <row r="187" spans="2:4" ht="15">
      <c r="B187" s="40">
        <v>6</v>
      </c>
      <c r="C187" s="6">
        <v>2</v>
      </c>
      <c r="D187" s="36">
        <f t="shared" si="2"/>
        <v>2.380952380952381</v>
      </c>
    </row>
    <row r="188" spans="2:4" ht="15">
      <c r="B188" s="40">
        <v>7</v>
      </c>
      <c r="C188" s="6">
        <v>3</v>
      </c>
      <c r="D188" s="36">
        <f t="shared" si="2"/>
        <v>3.5714285714285716</v>
      </c>
    </row>
    <row r="189" spans="2:4" ht="15">
      <c r="B189" s="40">
        <v>8</v>
      </c>
      <c r="C189" s="6">
        <v>3</v>
      </c>
      <c r="D189" s="36">
        <f t="shared" si="2"/>
        <v>3.5714285714285716</v>
      </c>
    </row>
    <row r="190" spans="2:4" ht="15">
      <c r="B190" s="40">
        <v>9</v>
      </c>
      <c r="C190" s="6">
        <v>1</v>
      </c>
      <c r="D190" s="36">
        <f t="shared" si="2"/>
        <v>1.1904761904761905</v>
      </c>
    </row>
    <row r="191" spans="2:4" ht="15">
      <c r="B191" s="40" t="s">
        <v>118</v>
      </c>
      <c r="C191" s="6">
        <v>3</v>
      </c>
      <c r="D191" s="36">
        <f t="shared" si="2"/>
        <v>3.5714285714285716</v>
      </c>
    </row>
    <row r="192" spans="2:4" ht="15">
      <c r="B192" s="43" t="s">
        <v>2</v>
      </c>
      <c r="C192" s="9"/>
      <c r="D192" s="32"/>
    </row>
    <row r="193" spans="2:4" ht="15">
      <c r="B193" s="60" t="s">
        <v>73</v>
      </c>
      <c r="C193" s="19">
        <f>SUM(C182:C192)</f>
        <v>84</v>
      </c>
      <c r="D193" s="37">
        <f>SUM(D182:D192)</f>
        <v>99.99999999999999</v>
      </c>
    </row>
    <row r="211" ht="15">
      <c r="B211" s="44" t="s">
        <v>83</v>
      </c>
    </row>
    <row r="212" ht="15">
      <c r="B212" s="48" t="s">
        <v>84</v>
      </c>
    </row>
    <row r="213" ht="15">
      <c r="B213" s="48"/>
    </row>
    <row r="215" spans="2:4" ht="15">
      <c r="B215" s="38"/>
      <c r="C215" s="7" t="s">
        <v>3</v>
      </c>
      <c r="D215" s="22" t="s">
        <v>1</v>
      </c>
    </row>
    <row r="216" spans="2:4" ht="15">
      <c r="B216" s="39"/>
      <c r="C216" s="8"/>
      <c r="D216" s="30"/>
    </row>
    <row r="217" spans="2:4" ht="15">
      <c r="B217" s="40" t="s">
        <v>117</v>
      </c>
      <c r="C217" s="6">
        <v>42</v>
      </c>
      <c r="D217" s="31">
        <f>C217*100/83</f>
        <v>50.602409638554214</v>
      </c>
    </row>
    <row r="218" spans="2:4" ht="15">
      <c r="B218" s="40">
        <v>2</v>
      </c>
      <c r="C218" s="6">
        <v>3</v>
      </c>
      <c r="D218" s="31">
        <f aca="true" t="shared" si="3" ref="D218:D226">C218*100/83</f>
        <v>3.6144578313253013</v>
      </c>
    </row>
    <row r="219" spans="2:4" ht="15">
      <c r="B219" s="40">
        <v>3</v>
      </c>
      <c r="C219" s="6">
        <v>8</v>
      </c>
      <c r="D219" s="31">
        <f t="shared" si="3"/>
        <v>9.63855421686747</v>
      </c>
    </row>
    <row r="220" spans="2:4" ht="15">
      <c r="B220" s="40">
        <v>4</v>
      </c>
      <c r="C220" s="6">
        <v>5</v>
      </c>
      <c r="D220" s="31">
        <f t="shared" si="3"/>
        <v>6.024096385542169</v>
      </c>
    </row>
    <row r="221" spans="2:4" ht="15">
      <c r="B221" s="40">
        <v>5</v>
      </c>
      <c r="C221" s="6">
        <v>8</v>
      </c>
      <c r="D221" s="31">
        <f t="shared" si="3"/>
        <v>9.63855421686747</v>
      </c>
    </row>
    <row r="222" spans="2:4" ht="15">
      <c r="B222" s="40">
        <v>6</v>
      </c>
      <c r="C222" s="6">
        <v>2</v>
      </c>
      <c r="D222" s="31">
        <f t="shared" si="3"/>
        <v>2.4096385542168677</v>
      </c>
    </row>
    <row r="223" spans="2:4" ht="15">
      <c r="B223" s="40">
        <v>7</v>
      </c>
      <c r="C223" s="6">
        <v>4</v>
      </c>
      <c r="D223" s="31">
        <f t="shared" si="3"/>
        <v>4.819277108433735</v>
      </c>
    </row>
    <row r="224" spans="2:4" ht="15">
      <c r="B224" s="40">
        <v>8</v>
      </c>
      <c r="C224" s="6">
        <v>5</v>
      </c>
      <c r="D224" s="31">
        <f t="shared" si="3"/>
        <v>6.024096385542169</v>
      </c>
    </row>
    <row r="225" spans="2:4" ht="15">
      <c r="B225" s="40">
        <v>9</v>
      </c>
      <c r="C225" s="6">
        <v>3</v>
      </c>
      <c r="D225" s="31">
        <f t="shared" si="3"/>
        <v>3.6144578313253013</v>
      </c>
    </row>
    <row r="226" spans="2:4" ht="15">
      <c r="B226" s="40" t="s">
        <v>118</v>
      </c>
      <c r="C226" s="6">
        <v>3</v>
      </c>
      <c r="D226" s="31">
        <f t="shared" si="3"/>
        <v>3.6144578313253013</v>
      </c>
    </row>
    <row r="227" spans="2:4" ht="15">
      <c r="B227" s="43" t="s">
        <v>2</v>
      </c>
      <c r="C227" s="9"/>
      <c r="D227" s="32"/>
    </row>
    <row r="228" spans="2:4" ht="15">
      <c r="B228" s="60" t="s">
        <v>73</v>
      </c>
      <c r="C228" s="19">
        <f>SUM(C217:C227)</f>
        <v>83</v>
      </c>
      <c r="D228" s="37">
        <f>SUM(D217:D227)</f>
        <v>100</v>
      </c>
    </row>
    <row r="232" ht="15">
      <c r="B232" s="44" t="s">
        <v>34</v>
      </c>
    </row>
    <row r="235" spans="2:4" ht="15">
      <c r="B235" s="38"/>
      <c r="C235" s="7" t="s">
        <v>3</v>
      </c>
      <c r="D235" s="22" t="s">
        <v>1</v>
      </c>
    </row>
    <row r="236" spans="2:4" ht="15">
      <c r="B236" s="39"/>
      <c r="C236" s="8"/>
      <c r="D236" s="30"/>
    </row>
    <row r="237" spans="2:4" ht="15">
      <c r="B237" s="40" t="s">
        <v>119</v>
      </c>
      <c r="C237" s="6">
        <v>15</v>
      </c>
      <c r="D237" s="31">
        <f>C237*100/82</f>
        <v>18.29268292682927</v>
      </c>
    </row>
    <row r="238" spans="2:4" ht="15">
      <c r="B238" s="40">
        <v>2</v>
      </c>
      <c r="C238" s="6">
        <v>1</v>
      </c>
      <c r="D238" s="31">
        <f aca="true" t="shared" si="4" ref="D238:D246">C238*100/82</f>
        <v>1.2195121951219512</v>
      </c>
    </row>
    <row r="239" spans="2:4" ht="15">
      <c r="B239" s="40">
        <v>3</v>
      </c>
      <c r="C239" s="6">
        <v>10</v>
      </c>
      <c r="D239" s="31">
        <f t="shared" si="4"/>
        <v>12.195121951219512</v>
      </c>
    </row>
    <row r="240" spans="2:4" ht="15">
      <c r="B240" s="40">
        <v>4</v>
      </c>
      <c r="C240" s="6">
        <v>5</v>
      </c>
      <c r="D240" s="31">
        <f t="shared" si="4"/>
        <v>6.097560975609756</v>
      </c>
    </row>
    <row r="241" spans="2:4" ht="15">
      <c r="B241" s="40">
        <v>5</v>
      </c>
      <c r="C241" s="6">
        <v>5</v>
      </c>
      <c r="D241" s="31">
        <f t="shared" si="4"/>
        <v>6.097560975609756</v>
      </c>
    </row>
    <row r="242" spans="2:4" ht="15">
      <c r="B242" s="40">
        <v>6</v>
      </c>
      <c r="C242" s="6">
        <v>6</v>
      </c>
      <c r="D242" s="31">
        <f t="shared" si="4"/>
        <v>7.317073170731708</v>
      </c>
    </row>
    <row r="243" spans="2:4" ht="15">
      <c r="B243" s="40">
        <v>7</v>
      </c>
      <c r="C243" s="6">
        <v>15</v>
      </c>
      <c r="D243" s="31">
        <f t="shared" si="4"/>
        <v>18.29268292682927</v>
      </c>
    </row>
    <row r="244" spans="2:4" ht="15">
      <c r="B244" s="40">
        <v>8</v>
      </c>
      <c r="C244" s="6">
        <v>10</v>
      </c>
      <c r="D244" s="31">
        <f t="shared" si="4"/>
        <v>12.195121951219512</v>
      </c>
    </row>
    <row r="245" spans="2:4" ht="15">
      <c r="B245" s="40">
        <v>9</v>
      </c>
      <c r="C245" s="6">
        <v>3</v>
      </c>
      <c r="D245" s="31">
        <f t="shared" si="4"/>
        <v>3.658536585365854</v>
      </c>
    </row>
    <row r="246" spans="2:4" ht="15">
      <c r="B246" s="40" t="s">
        <v>120</v>
      </c>
      <c r="C246" s="6">
        <v>12</v>
      </c>
      <c r="D246" s="31">
        <f t="shared" si="4"/>
        <v>14.634146341463415</v>
      </c>
    </row>
    <row r="247" spans="2:4" ht="15">
      <c r="B247" s="43" t="s">
        <v>2</v>
      </c>
      <c r="C247" s="9"/>
      <c r="D247" s="32"/>
    </row>
    <row r="248" spans="2:4" ht="15">
      <c r="B248" s="60" t="s">
        <v>73</v>
      </c>
      <c r="C248" s="19">
        <f>SUM(C237:C247)</f>
        <v>82</v>
      </c>
      <c r="D248" s="37">
        <f>SUM(D237:D247)</f>
        <v>100.00000000000001</v>
      </c>
    </row>
    <row r="252" ht="15">
      <c r="B252" s="44" t="s">
        <v>35</v>
      </c>
    </row>
    <row r="255" ht="15">
      <c r="B255" s="46" t="s">
        <v>126</v>
      </c>
    </row>
    <row r="256" ht="15">
      <c r="B256" s="46"/>
    </row>
    <row r="257" ht="15">
      <c r="B257" s="46"/>
    </row>
    <row r="263" ht="15">
      <c r="B263" s="44" t="s">
        <v>36</v>
      </c>
    </row>
    <row r="266" ht="15">
      <c r="B266" s="46" t="s">
        <v>126</v>
      </c>
    </row>
    <row r="315" ht="15">
      <c r="A315" s="17" t="s">
        <v>37</v>
      </c>
    </row>
    <row r="316" ht="15">
      <c r="A316" s="17"/>
    </row>
    <row r="318" ht="15">
      <c r="B318" s="44" t="s">
        <v>85</v>
      </c>
    </row>
    <row r="319" ht="15">
      <c r="B319" s="44" t="s">
        <v>86</v>
      </c>
    </row>
    <row r="320" ht="15">
      <c r="B320" s="44"/>
    </row>
    <row r="322" spans="1:16" ht="15">
      <c r="A322" s="20"/>
      <c r="B322" s="38"/>
      <c r="C322" s="11"/>
      <c r="D322" s="56"/>
      <c r="E322" s="11"/>
      <c r="F322" s="7" t="s">
        <v>111</v>
      </c>
      <c r="G322" s="4"/>
      <c r="H322" s="14"/>
      <c r="I322" s="14"/>
      <c r="J322" s="14"/>
      <c r="K322" s="14"/>
      <c r="L322" s="14"/>
      <c r="M322" s="14"/>
      <c r="N322" s="14"/>
      <c r="O322" s="14"/>
      <c r="P322" s="14"/>
    </row>
    <row r="323" spans="2:7" ht="15">
      <c r="B323" s="39"/>
      <c r="C323" s="2"/>
      <c r="D323" s="54"/>
      <c r="E323" s="3"/>
      <c r="F323" s="8"/>
      <c r="G323" s="14"/>
    </row>
    <row r="324" spans="2:7" ht="15">
      <c r="B324" s="50" t="s">
        <v>38</v>
      </c>
      <c r="C324" s="14"/>
      <c r="D324" s="29"/>
      <c r="E324" s="16"/>
      <c r="F324" s="6">
        <v>28</v>
      </c>
      <c r="G324" s="129"/>
    </row>
    <row r="325" spans="2:7" ht="15">
      <c r="B325" s="50" t="s">
        <v>39</v>
      </c>
      <c r="C325" s="14"/>
      <c r="D325" s="29"/>
      <c r="E325" s="16"/>
      <c r="F325" s="6">
        <v>6</v>
      </c>
      <c r="G325" s="129"/>
    </row>
    <row r="326" spans="2:7" ht="15">
      <c r="B326" s="50" t="s">
        <v>40</v>
      </c>
      <c r="C326" s="14"/>
      <c r="D326" s="29"/>
      <c r="E326" s="16"/>
      <c r="F326" s="6">
        <v>108</v>
      </c>
      <c r="G326" s="129"/>
    </row>
    <row r="327" spans="2:7" ht="15">
      <c r="B327" s="50" t="s">
        <v>41</v>
      </c>
      <c r="C327" s="14"/>
      <c r="D327" s="29"/>
      <c r="E327" s="16"/>
      <c r="F327" s="6">
        <v>73</v>
      </c>
      <c r="G327" s="129"/>
    </row>
    <row r="328" spans="2:7" ht="15">
      <c r="B328" s="50" t="s">
        <v>42</v>
      </c>
      <c r="C328" s="14"/>
      <c r="D328" s="29"/>
      <c r="E328" s="16"/>
      <c r="F328" s="6">
        <v>66</v>
      </c>
      <c r="G328" s="129"/>
    </row>
    <row r="329" spans="2:7" ht="15">
      <c r="B329" s="50" t="s">
        <v>43</v>
      </c>
      <c r="C329" s="14"/>
      <c r="D329" s="29"/>
      <c r="E329" s="16"/>
      <c r="F329" s="6">
        <v>9</v>
      </c>
      <c r="G329" s="129"/>
    </row>
    <row r="330" spans="2:7" ht="15">
      <c r="B330" s="50" t="s">
        <v>44</v>
      </c>
      <c r="C330" s="14"/>
      <c r="D330" s="29"/>
      <c r="E330" s="16"/>
      <c r="F330" s="6">
        <v>0</v>
      </c>
      <c r="G330" s="129"/>
    </row>
    <row r="331" spans="2:7" ht="15">
      <c r="B331" s="50" t="s">
        <v>45</v>
      </c>
      <c r="C331" s="14"/>
      <c r="D331" s="29"/>
      <c r="E331" s="16"/>
      <c r="F331" s="6">
        <v>22</v>
      </c>
      <c r="G331" s="129"/>
    </row>
    <row r="332" spans="2:7" ht="15">
      <c r="B332" s="50" t="s">
        <v>46</v>
      </c>
      <c r="C332" s="14"/>
      <c r="D332" s="29"/>
      <c r="E332" s="16"/>
      <c r="F332" s="6">
        <v>27</v>
      </c>
      <c r="G332" s="129"/>
    </row>
    <row r="333" spans="2:7" ht="15">
      <c r="B333" s="50" t="s">
        <v>47</v>
      </c>
      <c r="C333" s="14"/>
      <c r="D333" s="29"/>
      <c r="E333" s="16"/>
      <c r="F333" s="6">
        <v>87</v>
      </c>
      <c r="G333" s="129"/>
    </row>
    <row r="334" spans="2:7" ht="15">
      <c r="B334" s="50" t="s">
        <v>48</v>
      </c>
      <c r="C334" s="14"/>
      <c r="D334" s="29"/>
      <c r="E334" s="16"/>
      <c r="F334" s="6">
        <v>33</v>
      </c>
      <c r="G334" s="129"/>
    </row>
    <row r="335" spans="2:7" ht="15">
      <c r="B335" s="50" t="s">
        <v>49</v>
      </c>
      <c r="C335" s="14"/>
      <c r="D335" s="29"/>
      <c r="E335" s="16"/>
      <c r="F335" s="6">
        <v>83</v>
      </c>
      <c r="G335" s="129"/>
    </row>
    <row r="336" spans="2:7" ht="15">
      <c r="B336" s="50" t="s">
        <v>50</v>
      </c>
      <c r="C336" s="14"/>
      <c r="D336" s="29"/>
      <c r="E336" s="16"/>
      <c r="F336" s="6">
        <v>63</v>
      </c>
      <c r="G336" s="129"/>
    </row>
    <row r="337" spans="2:7" ht="15">
      <c r="B337" s="50" t="s">
        <v>51</v>
      </c>
      <c r="C337" s="14"/>
      <c r="D337" s="29"/>
      <c r="E337" s="16"/>
      <c r="F337" s="6">
        <v>84</v>
      </c>
      <c r="G337" s="129"/>
    </row>
    <row r="338" spans="2:7" ht="15">
      <c r="B338" s="50" t="s">
        <v>52</v>
      </c>
      <c r="C338" s="14"/>
      <c r="D338" s="29"/>
      <c r="E338" s="16"/>
      <c r="F338" s="6">
        <v>68</v>
      </c>
      <c r="G338" s="129"/>
    </row>
    <row r="339" spans="2:7" ht="15">
      <c r="B339" s="50" t="s">
        <v>53</v>
      </c>
      <c r="C339" s="14"/>
      <c r="D339" s="29"/>
      <c r="E339" s="16"/>
      <c r="F339" s="6">
        <v>46</v>
      </c>
      <c r="G339" s="129"/>
    </row>
    <row r="340" spans="2:7" ht="15">
      <c r="B340" s="50" t="s">
        <v>54</v>
      </c>
      <c r="C340" s="14"/>
      <c r="D340" s="29"/>
      <c r="E340" s="16"/>
      <c r="F340" s="6">
        <v>16</v>
      </c>
      <c r="G340" s="129"/>
    </row>
    <row r="341" spans="2:7" ht="15">
      <c r="B341" s="50" t="s">
        <v>55</v>
      </c>
      <c r="C341" s="14"/>
      <c r="D341" s="29"/>
      <c r="E341" s="16"/>
      <c r="F341" s="6">
        <v>11</v>
      </c>
      <c r="G341" s="129"/>
    </row>
    <row r="342" spans="2:7" ht="15">
      <c r="B342" s="50" t="s">
        <v>56</v>
      </c>
      <c r="C342" s="14"/>
      <c r="D342" s="29"/>
      <c r="E342" s="16"/>
      <c r="F342" s="6">
        <v>15</v>
      </c>
      <c r="G342" s="129"/>
    </row>
    <row r="343" spans="2:7" ht="15">
      <c r="B343" s="50" t="s">
        <v>57</v>
      </c>
      <c r="C343" s="14"/>
      <c r="D343" s="29"/>
      <c r="E343" s="16"/>
      <c r="F343" s="6">
        <v>9</v>
      </c>
      <c r="G343" s="129"/>
    </row>
    <row r="344" spans="2:7" ht="15">
      <c r="B344" s="50" t="s">
        <v>58</v>
      </c>
      <c r="C344" s="14"/>
      <c r="D344" s="29"/>
      <c r="E344" s="16"/>
      <c r="F344" s="6">
        <v>7</v>
      </c>
      <c r="G344" s="129"/>
    </row>
    <row r="345" spans="2:7" ht="15">
      <c r="B345" s="50" t="s">
        <v>59</v>
      </c>
      <c r="C345" s="14"/>
      <c r="D345" s="29"/>
      <c r="E345" s="16"/>
      <c r="F345" s="6">
        <v>15</v>
      </c>
      <c r="G345" s="129"/>
    </row>
    <row r="346" spans="2:7" ht="15">
      <c r="B346" s="50" t="s">
        <v>60</v>
      </c>
      <c r="C346" s="14"/>
      <c r="D346" s="29"/>
      <c r="E346" s="16"/>
      <c r="F346" s="6">
        <v>21</v>
      </c>
      <c r="G346" s="129"/>
    </row>
    <row r="347" spans="2:7" ht="15">
      <c r="B347" s="50" t="s">
        <v>61</v>
      </c>
      <c r="C347" s="14"/>
      <c r="D347" s="29"/>
      <c r="E347" s="16"/>
      <c r="F347" s="6">
        <v>34</v>
      </c>
      <c r="G347" s="129"/>
    </row>
    <row r="348" spans="2:7" ht="15">
      <c r="B348" s="50" t="s">
        <v>62</v>
      </c>
      <c r="C348" s="14"/>
      <c r="D348" s="29"/>
      <c r="E348" s="16"/>
      <c r="F348" s="6">
        <v>22</v>
      </c>
      <c r="G348" s="129"/>
    </row>
    <row r="349" spans="2:7" ht="15">
      <c r="B349" s="50" t="s">
        <v>63</v>
      </c>
      <c r="C349" s="14"/>
      <c r="D349" s="29"/>
      <c r="E349" s="16"/>
      <c r="F349" s="6">
        <v>53</v>
      </c>
      <c r="G349" s="129"/>
    </row>
    <row r="350" spans="2:7" ht="15">
      <c r="B350" s="50" t="s">
        <v>64</v>
      </c>
      <c r="C350" s="14"/>
      <c r="D350" s="29"/>
      <c r="E350" s="16"/>
      <c r="F350" s="6">
        <v>18</v>
      </c>
      <c r="G350" s="129"/>
    </row>
    <row r="351" spans="2:7" ht="15">
      <c r="B351" s="50" t="s">
        <v>65</v>
      </c>
      <c r="C351" s="14"/>
      <c r="D351" s="29"/>
      <c r="E351" s="16"/>
      <c r="F351" s="6">
        <v>28</v>
      </c>
      <c r="G351" s="129"/>
    </row>
    <row r="352" spans="2:7" ht="15">
      <c r="B352" s="51" t="s">
        <v>66</v>
      </c>
      <c r="C352" s="18"/>
      <c r="D352" s="55"/>
      <c r="E352" s="5"/>
      <c r="F352" s="9">
        <v>38</v>
      </c>
      <c r="G352" s="129"/>
    </row>
    <row r="357" ht="15">
      <c r="B357" s="44" t="s">
        <v>87</v>
      </c>
    </row>
    <row r="358" ht="15">
      <c r="B358" s="44" t="s">
        <v>88</v>
      </c>
    </row>
    <row r="359" ht="15">
      <c r="B359" s="48" t="s">
        <v>89</v>
      </c>
    </row>
    <row r="362" ht="15">
      <c r="B362" s="46" t="s">
        <v>127</v>
      </c>
    </row>
    <row r="367" ht="15">
      <c r="B367" s="44" t="s">
        <v>90</v>
      </c>
    </row>
    <row r="368" ht="15">
      <c r="B368" s="44" t="s">
        <v>91</v>
      </c>
    </row>
    <row r="369" ht="15">
      <c r="B369" s="44"/>
    </row>
    <row r="370" ht="15">
      <c r="B370" s="44"/>
    </row>
    <row r="371" spans="2:4" ht="15">
      <c r="B371" s="38"/>
      <c r="C371" s="7" t="s">
        <v>3</v>
      </c>
      <c r="D371" s="22" t="s">
        <v>1</v>
      </c>
    </row>
    <row r="372" spans="2:4" ht="15">
      <c r="B372" s="39"/>
      <c r="C372" s="8"/>
      <c r="D372" s="30"/>
    </row>
    <row r="373" spans="2:4" ht="15">
      <c r="B373" s="40" t="s">
        <v>70</v>
      </c>
      <c r="C373" s="6">
        <v>12</v>
      </c>
      <c r="D373" s="31">
        <f>C373*100/82</f>
        <v>14.634146341463415</v>
      </c>
    </row>
    <row r="374" spans="2:4" ht="15">
      <c r="B374" s="40" t="s">
        <v>71</v>
      </c>
      <c r="C374" s="6">
        <v>53</v>
      </c>
      <c r="D374" s="31">
        <f>C374*100/82</f>
        <v>64.63414634146342</v>
      </c>
    </row>
    <row r="375" spans="2:4" ht="15">
      <c r="B375" s="40" t="s">
        <v>72</v>
      </c>
      <c r="C375" s="6">
        <v>17</v>
      </c>
      <c r="D375" s="31">
        <f>C375*100/82</f>
        <v>20.73170731707317</v>
      </c>
    </row>
    <row r="376" spans="2:4" ht="15">
      <c r="B376" s="43" t="s">
        <v>2</v>
      </c>
      <c r="C376" s="9"/>
      <c r="D376" s="32"/>
    </row>
    <row r="377" spans="2:4" ht="15">
      <c r="B377" s="60" t="s">
        <v>73</v>
      </c>
      <c r="C377" s="19">
        <f>SUM(C373:C376)</f>
        <v>82</v>
      </c>
      <c r="D377" s="37">
        <f>SUM(D373:D376)</f>
        <v>100.00000000000001</v>
      </c>
    </row>
    <row r="378" spans="2:4" ht="15">
      <c r="B378" s="42"/>
      <c r="C378" s="20"/>
      <c r="D378" s="29"/>
    </row>
    <row r="379" spans="2:4" ht="15">
      <c r="B379" s="42"/>
      <c r="C379" s="20"/>
      <c r="D379" s="29"/>
    </row>
    <row r="381" ht="15">
      <c r="B381" s="44" t="s">
        <v>92</v>
      </c>
    </row>
    <row r="382" ht="15">
      <c r="B382" s="48" t="s">
        <v>93</v>
      </c>
    </row>
    <row r="385" ht="15">
      <c r="B385" s="46" t="s">
        <v>126</v>
      </c>
    </row>
    <row r="389" ht="15">
      <c r="B389" s="44" t="s">
        <v>94</v>
      </c>
    </row>
    <row r="390" ht="15">
      <c r="B390" s="44" t="s">
        <v>103</v>
      </c>
    </row>
    <row r="391" ht="15">
      <c r="B391" s="44" t="s">
        <v>104</v>
      </c>
    </row>
    <row r="392" ht="15">
      <c r="B392" s="44"/>
    </row>
    <row r="393" ht="15">
      <c r="B393" s="44"/>
    </row>
    <row r="394" ht="15">
      <c r="B394" s="46" t="s">
        <v>204</v>
      </c>
    </row>
    <row r="395" ht="15">
      <c r="B395" s="44"/>
    </row>
    <row r="396" ht="15">
      <c r="B396" s="44"/>
    </row>
    <row r="397" ht="15">
      <c r="B397" s="44"/>
    </row>
    <row r="400" ht="15">
      <c r="B400" s="52" t="s">
        <v>105</v>
      </c>
    </row>
    <row r="401" ht="15">
      <c r="B401" s="48" t="s">
        <v>106</v>
      </c>
    </row>
    <row r="402" ht="15">
      <c r="B402" s="48" t="s">
        <v>107</v>
      </c>
    </row>
    <row r="403" ht="15">
      <c r="B403" s="48" t="s">
        <v>108</v>
      </c>
    </row>
    <row r="406" spans="2:4" ht="15">
      <c r="B406" s="38"/>
      <c r="C406" s="7" t="s">
        <v>3</v>
      </c>
      <c r="D406" s="22" t="s">
        <v>1</v>
      </c>
    </row>
    <row r="407" spans="2:4" ht="15">
      <c r="B407" s="39"/>
      <c r="C407" s="8"/>
      <c r="D407" s="30"/>
    </row>
    <row r="408" spans="2:4" ht="15">
      <c r="B408" s="40" t="s">
        <v>67</v>
      </c>
      <c r="C408" s="6">
        <v>2</v>
      </c>
      <c r="D408" s="31">
        <f>C408*100/83</f>
        <v>2.4096385542168677</v>
      </c>
    </row>
    <row r="409" spans="2:4" ht="15">
      <c r="B409" s="40" t="s">
        <v>68</v>
      </c>
      <c r="C409" s="6">
        <v>45</v>
      </c>
      <c r="D409" s="31">
        <f>C409*100/83</f>
        <v>54.21686746987952</v>
      </c>
    </row>
    <row r="410" spans="2:4" ht="15">
      <c r="B410" s="40" t="s">
        <v>69</v>
      </c>
      <c r="C410" s="6">
        <v>36</v>
      </c>
      <c r="D410" s="31">
        <f>C410*100/83</f>
        <v>43.373493975903614</v>
      </c>
    </row>
    <row r="411" spans="2:4" ht="15">
      <c r="B411" s="43" t="s">
        <v>2</v>
      </c>
      <c r="C411" s="9"/>
      <c r="D411" s="32"/>
    </row>
    <row r="412" spans="2:4" ht="15">
      <c r="B412" s="60" t="s">
        <v>73</v>
      </c>
      <c r="C412" s="19">
        <f>SUM(C408:C411)</f>
        <v>83</v>
      </c>
      <c r="D412" s="37">
        <f>SUM(D408:D411)</f>
        <v>100</v>
      </c>
    </row>
    <row r="419" ht="15">
      <c r="B419" s="44" t="s">
        <v>95</v>
      </c>
    </row>
    <row r="420" ht="15">
      <c r="B420" s="48" t="s">
        <v>96</v>
      </c>
    </row>
    <row r="421" ht="15">
      <c r="B421" s="48" t="s">
        <v>97</v>
      </c>
    </row>
    <row r="424" ht="15">
      <c r="B424" s="46" t="s">
        <v>225</v>
      </c>
    </row>
    <row r="425" ht="15">
      <c r="B425" s="46"/>
    </row>
    <row r="426" ht="15">
      <c r="B426" s="46"/>
    </row>
    <row r="428" ht="15">
      <c r="B428" s="52" t="s">
        <v>98</v>
      </c>
    </row>
    <row r="429" ht="15">
      <c r="B429" s="48" t="s">
        <v>99</v>
      </c>
    </row>
    <row r="430" ht="15">
      <c r="B430" s="48" t="s">
        <v>100</v>
      </c>
    </row>
    <row r="431" ht="15">
      <c r="B431" s="48" t="s">
        <v>101</v>
      </c>
    </row>
    <row r="432" ht="15">
      <c r="B432" s="48"/>
    </row>
    <row r="434" ht="15">
      <c r="B434" s="46" t="s">
        <v>206</v>
      </c>
    </row>
  </sheetData>
  <sheetProtection/>
  <printOptions/>
  <pageMargins left="0.31496062992125984" right="0.11811023622047245" top="0.5905511811023623" bottom="0.5511811023622047" header="0.31496062992125984" footer="0.31496062992125984"/>
  <pageSetup horizontalDpi="600" verticalDpi="600" orientation="portrait" paperSize="9" r:id="rId1"/>
  <headerFooter alignWithMargins="0">
    <oddHeader>&amp;C&amp;"Arial,Bold"Welford on Avon - Coventry Results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N422"/>
  <sheetViews>
    <sheetView zoomScalePageLayoutView="0" workbookViewId="0" topLeftCell="A431">
      <selection activeCell="M292" sqref="M292"/>
    </sheetView>
  </sheetViews>
  <sheetFormatPr defaultColWidth="9.140625" defaultRowHeight="12.75"/>
  <cols>
    <col min="1" max="1" width="3.140625" style="10" customWidth="1"/>
    <col min="2" max="2" width="37.57421875" style="49" customWidth="1"/>
    <col min="3" max="3" width="10.140625" style="1" customWidth="1"/>
    <col min="4" max="4" width="11.7109375" style="21" customWidth="1"/>
    <col min="5" max="5" width="10.8515625" style="1" customWidth="1"/>
    <col min="6" max="14" width="9.140625" style="1" customWidth="1"/>
  </cols>
  <sheetData>
    <row r="3" ht="15">
      <c r="B3" s="12" t="s">
        <v>13</v>
      </c>
    </row>
    <row r="6" spans="2:4" ht="15">
      <c r="B6" s="38"/>
      <c r="C6" s="7" t="s">
        <v>3</v>
      </c>
      <c r="D6" s="22" t="s">
        <v>1</v>
      </c>
    </row>
    <row r="7" spans="2:4" ht="15">
      <c r="B7" s="39"/>
      <c r="C7" s="8"/>
      <c r="D7" s="23"/>
    </row>
    <row r="8" spans="2:4" ht="15">
      <c r="B8" s="40" t="s">
        <v>4</v>
      </c>
      <c r="C8" s="6">
        <v>63</v>
      </c>
      <c r="D8" s="24">
        <f>C8*100/122</f>
        <v>51.63934426229508</v>
      </c>
    </row>
    <row r="9" spans="2:4" ht="15">
      <c r="B9" s="40" t="s">
        <v>5</v>
      </c>
      <c r="C9" s="6">
        <v>59</v>
      </c>
      <c r="D9" s="24">
        <f>C9*100/122</f>
        <v>48.36065573770492</v>
      </c>
    </row>
    <row r="10" spans="2:4" ht="15">
      <c r="B10" s="40"/>
      <c r="C10" s="6"/>
      <c r="D10" s="24"/>
    </row>
    <row r="11" spans="2:4" ht="15">
      <c r="B11" s="60" t="s">
        <v>73</v>
      </c>
      <c r="C11" s="19">
        <f>SUM(C8:C10)</f>
        <v>122</v>
      </c>
      <c r="D11" s="34">
        <f>SUM(D8:D10)</f>
        <v>100</v>
      </c>
    </row>
    <row r="12" spans="2:4" ht="15">
      <c r="B12" s="42"/>
      <c r="C12" s="4"/>
      <c r="D12" s="25"/>
    </row>
    <row r="14" ht="15">
      <c r="B14" s="12" t="s">
        <v>14</v>
      </c>
    </row>
    <row r="15" ht="15">
      <c r="B15" s="12"/>
    </row>
    <row r="16" ht="15">
      <c r="B16" s="13"/>
    </row>
    <row r="17" ht="15">
      <c r="B17" s="15" t="s">
        <v>129</v>
      </c>
    </row>
    <row r="18" ht="15">
      <c r="B18" s="12"/>
    </row>
    <row r="19" ht="15">
      <c r="B19" s="12"/>
    </row>
    <row r="20" ht="15">
      <c r="B20" s="12" t="s">
        <v>15</v>
      </c>
    </row>
    <row r="21" ht="15">
      <c r="B21" s="12"/>
    </row>
    <row r="23" spans="2:4" ht="15">
      <c r="B23" s="38"/>
      <c r="C23" s="7" t="s">
        <v>3</v>
      </c>
      <c r="D23" s="22" t="s">
        <v>1</v>
      </c>
    </row>
    <row r="24" spans="2:4" ht="15">
      <c r="B24" s="39"/>
      <c r="C24" s="8"/>
      <c r="D24" s="23"/>
    </row>
    <row r="25" spans="2:4" ht="15">
      <c r="B25" s="40" t="s">
        <v>6</v>
      </c>
      <c r="C25" s="6">
        <v>70</v>
      </c>
      <c r="D25" s="24">
        <f>C25*100/303</f>
        <v>23.102310231023104</v>
      </c>
    </row>
    <row r="26" spans="2:4" ht="15">
      <c r="B26" s="40" t="s">
        <v>7</v>
      </c>
      <c r="C26" s="6">
        <v>28</v>
      </c>
      <c r="D26" s="24">
        <f>C26*100/303</f>
        <v>9.24092409240924</v>
      </c>
    </row>
    <row r="27" spans="2:4" ht="15">
      <c r="B27" s="40" t="s">
        <v>8</v>
      </c>
      <c r="C27" s="6">
        <v>49</v>
      </c>
      <c r="D27" s="24">
        <f>C27*100/303</f>
        <v>16.17161716171617</v>
      </c>
    </row>
    <row r="28" spans="2:4" ht="15">
      <c r="B28" s="40" t="s">
        <v>9</v>
      </c>
      <c r="C28" s="6">
        <v>115</v>
      </c>
      <c r="D28" s="24">
        <f>C28*100/303</f>
        <v>37.95379537953795</v>
      </c>
    </row>
    <row r="29" spans="2:4" ht="15">
      <c r="B29" s="40" t="s">
        <v>10</v>
      </c>
      <c r="C29" s="6">
        <v>41</v>
      </c>
      <c r="D29" s="24">
        <f>C29*100/303</f>
        <v>13.531353135313532</v>
      </c>
    </row>
    <row r="30" spans="2:4" ht="15">
      <c r="B30" s="43"/>
      <c r="C30" s="9"/>
      <c r="D30" s="26"/>
    </row>
    <row r="31" spans="2:4" ht="15">
      <c r="B31" s="60" t="s">
        <v>73</v>
      </c>
      <c r="C31" s="19">
        <f>SUM(C25:C30)</f>
        <v>303</v>
      </c>
      <c r="D31" s="34">
        <f>SUM(D25:D30)</f>
        <v>100</v>
      </c>
    </row>
    <row r="35" ht="15">
      <c r="B35" s="44" t="s">
        <v>11</v>
      </c>
    </row>
    <row r="37" ht="15">
      <c r="B37" s="15" t="s">
        <v>130</v>
      </c>
    </row>
    <row r="38" ht="15">
      <c r="B38" s="15"/>
    </row>
    <row r="39" spans="2:4" ht="15">
      <c r="B39" s="38"/>
      <c r="C39" s="7" t="s">
        <v>3</v>
      </c>
      <c r="D39" s="22" t="s">
        <v>1</v>
      </c>
    </row>
    <row r="40" spans="2:4" ht="15">
      <c r="B40" s="39"/>
      <c r="C40" s="8"/>
      <c r="D40" s="23"/>
    </row>
    <row r="41" spans="2:4" ht="15">
      <c r="B41" s="40" t="s">
        <v>113</v>
      </c>
      <c r="C41" s="6">
        <v>24</v>
      </c>
      <c r="D41" s="24">
        <f aca="true" t="shared" si="0" ref="D41:D46">C41*100/123</f>
        <v>19.51219512195122</v>
      </c>
    </row>
    <row r="42" spans="2:4" ht="15">
      <c r="B42" s="40" t="s">
        <v>114</v>
      </c>
      <c r="C42" s="6">
        <v>20</v>
      </c>
      <c r="D42" s="24">
        <f t="shared" si="0"/>
        <v>16.260162601626018</v>
      </c>
    </row>
    <row r="43" spans="2:4" ht="15">
      <c r="B43" s="40" t="s">
        <v>115</v>
      </c>
      <c r="C43" s="6">
        <v>29</v>
      </c>
      <c r="D43" s="24">
        <f t="shared" si="0"/>
        <v>23.577235772357724</v>
      </c>
    </row>
    <row r="44" spans="2:4" ht="15">
      <c r="B44" s="40" t="s">
        <v>116</v>
      </c>
      <c r="C44" s="6">
        <v>20</v>
      </c>
      <c r="D44" s="24">
        <f t="shared" si="0"/>
        <v>16.260162601626018</v>
      </c>
    </row>
    <row r="45" spans="2:4" ht="15">
      <c r="B45" s="40" t="s">
        <v>146</v>
      </c>
      <c r="C45" s="6">
        <v>12</v>
      </c>
      <c r="D45" s="24">
        <f t="shared" si="0"/>
        <v>9.75609756097561</v>
      </c>
    </row>
    <row r="46" spans="2:4" ht="15">
      <c r="B46" s="40" t="s">
        <v>147</v>
      </c>
      <c r="C46" s="6">
        <v>18</v>
      </c>
      <c r="D46" s="24">
        <f t="shared" si="0"/>
        <v>14.634146341463415</v>
      </c>
    </row>
    <row r="47" spans="2:4" ht="15">
      <c r="B47" s="43"/>
      <c r="C47" s="9" t="s">
        <v>2</v>
      </c>
      <c r="D47" s="26" t="s">
        <v>2</v>
      </c>
    </row>
    <row r="48" spans="2:4" ht="15">
      <c r="B48" s="60" t="s">
        <v>73</v>
      </c>
      <c r="C48" s="19">
        <f>SUM(C41:C47)</f>
        <v>123</v>
      </c>
      <c r="D48" s="34">
        <f>SUM(D41:D47)</f>
        <v>100</v>
      </c>
    </row>
    <row r="49" spans="2:4" ht="15">
      <c r="B49" s="42"/>
      <c r="C49" s="20"/>
      <c r="D49" s="58"/>
    </row>
    <row r="50" spans="2:4" ht="15">
      <c r="B50" s="42"/>
      <c r="C50" s="20"/>
      <c r="D50" s="58"/>
    </row>
    <row r="52" spans="2:7" ht="15">
      <c r="B52" s="39"/>
      <c r="C52" s="2"/>
      <c r="D52" s="2"/>
      <c r="E52" s="3"/>
      <c r="F52" s="7" t="s">
        <v>3</v>
      </c>
      <c r="G52" s="25"/>
    </row>
    <row r="53" spans="2:7" ht="15">
      <c r="B53" s="39"/>
      <c r="C53" s="2"/>
      <c r="D53" s="2"/>
      <c r="E53" s="3"/>
      <c r="F53" s="8"/>
      <c r="G53" s="29"/>
    </row>
    <row r="54" spans="2:7" ht="15">
      <c r="B54" s="53" t="s">
        <v>109</v>
      </c>
      <c r="C54" s="14"/>
      <c r="D54" s="14"/>
      <c r="E54" s="16"/>
      <c r="F54" s="35">
        <v>79</v>
      </c>
      <c r="G54" s="61"/>
    </row>
    <row r="55" spans="2:7" ht="15">
      <c r="B55" s="53" t="s">
        <v>110</v>
      </c>
      <c r="C55" s="14"/>
      <c r="D55" s="14"/>
      <c r="E55" s="16"/>
      <c r="F55" s="35"/>
      <c r="G55" s="61"/>
    </row>
    <row r="56" spans="2:7" ht="15">
      <c r="B56" s="53" t="s">
        <v>12</v>
      </c>
      <c r="C56" s="14"/>
      <c r="D56" s="14"/>
      <c r="E56" s="16"/>
      <c r="F56" s="35">
        <v>68</v>
      </c>
      <c r="G56" s="61"/>
    </row>
    <row r="57" spans="2:7" ht="15">
      <c r="B57" s="43"/>
      <c r="C57" s="18"/>
      <c r="D57" s="18"/>
      <c r="E57" s="5"/>
      <c r="F57" s="9"/>
      <c r="G57" s="29"/>
    </row>
    <row r="58" spans="2:7" ht="15">
      <c r="B58" s="42"/>
      <c r="C58" s="14"/>
      <c r="D58" s="14"/>
      <c r="E58" s="14"/>
      <c r="F58" s="4"/>
      <c r="G58" s="29"/>
    </row>
    <row r="59" spans="2:4" ht="15">
      <c r="B59" s="42"/>
      <c r="C59" s="14"/>
      <c r="D59" s="29"/>
    </row>
    <row r="60" spans="2:4" ht="15">
      <c r="B60" s="15" t="s">
        <v>2</v>
      </c>
      <c r="C60" s="14"/>
      <c r="D60" s="29"/>
    </row>
    <row r="61" spans="3:4" ht="15">
      <c r="C61" s="14"/>
      <c r="D61" s="29"/>
    </row>
    <row r="64" ht="15">
      <c r="B64" s="44" t="s">
        <v>75</v>
      </c>
    </row>
    <row r="65" ht="15">
      <c r="B65" s="45"/>
    </row>
    <row r="67" ht="15">
      <c r="B67" s="46" t="s">
        <v>131</v>
      </c>
    </row>
    <row r="71" spans="1:2" ht="15">
      <c r="A71" s="10" t="s">
        <v>2</v>
      </c>
      <c r="B71" s="12" t="s">
        <v>76</v>
      </c>
    </row>
    <row r="74" ht="15">
      <c r="B74" s="46" t="s">
        <v>132</v>
      </c>
    </row>
    <row r="75" ht="15">
      <c r="B75" s="46"/>
    </row>
    <row r="78" ht="15">
      <c r="B78" s="12" t="s">
        <v>19</v>
      </c>
    </row>
    <row r="81" spans="2:5" ht="15">
      <c r="B81" s="39"/>
      <c r="C81" s="3"/>
      <c r="D81" s="7" t="s">
        <v>3</v>
      </c>
      <c r="E81" s="22" t="s">
        <v>1</v>
      </c>
    </row>
    <row r="82" spans="2:5" ht="15">
      <c r="B82" s="39"/>
      <c r="C82" s="3"/>
      <c r="D82" s="8"/>
      <c r="E82" s="23"/>
    </row>
    <row r="83" spans="2:5" ht="15">
      <c r="B83" s="47" t="s">
        <v>16</v>
      </c>
      <c r="C83" s="16"/>
      <c r="D83" s="6">
        <v>82</v>
      </c>
      <c r="E83" s="36">
        <f>D83*100/109</f>
        <v>75.22935779816514</v>
      </c>
    </row>
    <row r="84" spans="2:5" ht="15">
      <c r="B84" s="47" t="s">
        <v>17</v>
      </c>
      <c r="C84" s="16"/>
      <c r="D84" s="6">
        <v>26</v>
      </c>
      <c r="E84" s="36">
        <f>D84*100/109</f>
        <v>23.853211009174313</v>
      </c>
    </row>
    <row r="85" spans="2:5" ht="15">
      <c r="B85" s="47" t="s">
        <v>18</v>
      </c>
      <c r="C85" s="16"/>
      <c r="D85" s="6">
        <v>1</v>
      </c>
      <c r="E85" s="36">
        <f>D85*100/109</f>
        <v>0.9174311926605505</v>
      </c>
    </row>
    <row r="86" spans="2:5" ht="15">
      <c r="B86" s="43"/>
      <c r="C86" s="5"/>
      <c r="D86" s="9"/>
      <c r="E86" s="26"/>
    </row>
    <row r="87" spans="2:5" ht="15">
      <c r="B87" s="60" t="s">
        <v>73</v>
      </c>
      <c r="C87" s="5"/>
      <c r="D87" s="19">
        <f>SUM(D83:D86)</f>
        <v>109</v>
      </c>
      <c r="E87" s="34">
        <f>SUM(E83:E86)</f>
        <v>100</v>
      </c>
    </row>
    <row r="88" spans="2:4" ht="15">
      <c r="B88" s="42"/>
      <c r="C88" s="4"/>
      <c r="D88" s="25"/>
    </row>
    <row r="89" spans="2:4" ht="15">
      <c r="B89" s="42"/>
      <c r="C89" s="4"/>
      <c r="D89" s="25"/>
    </row>
    <row r="90" spans="2:4" ht="15">
      <c r="B90" s="42"/>
      <c r="C90" s="4"/>
      <c r="D90" s="25"/>
    </row>
    <row r="91" spans="2:4" ht="15">
      <c r="B91" s="42"/>
      <c r="C91" s="4"/>
      <c r="D91" s="25"/>
    </row>
    <row r="92" spans="2:4" ht="15">
      <c r="B92" s="42"/>
      <c r="C92" s="4"/>
      <c r="D92" s="25"/>
    </row>
    <row r="93" spans="2:4" ht="15">
      <c r="B93" s="42"/>
      <c r="C93" s="4"/>
      <c r="D93" s="25"/>
    </row>
    <row r="94" spans="2:4" ht="15">
      <c r="B94" s="42"/>
      <c r="C94" s="4"/>
      <c r="D94" s="25"/>
    </row>
    <row r="95" spans="2:4" ht="15">
      <c r="B95" s="42"/>
      <c r="C95" s="4"/>
      <c r="D95" s="25"/>
    </row>
    <row r="96" spans="2:4" ht="15">
      <c r="B96" s="42"/>
      <c r="C96" s="4"/>
      <c r="D96" s="25"/>
    </row>
    <row r="97" spans="2:4" ht="15">
      <c r="B97" s="42"/>
      <c r="C97" s="4"/>
      <c r="D97" s="25"/>
    </row>
    <row r="100" ht="15">
      <c r="B100" s="48" t="s">
        <v>77</v>
      </c>
    </row>
    <row r="101" ht="15">
      <c r="B101" s="48" t="s">
        <v>78</v>
      </c>
    </row>
    <row r="102" ht="15">
      <c r="B102" s="48"/>
    </row>
    <row r="104" spans="2:4" ht="15">
      <c r="B104" s="38"/>
      <c r="C104" s="7" t="s">
        <v>133</v>
      </c>
      <c r="D104" s="22" t="s">
        <v>112</v>
      </c>
    </row>
    <row r="105" spans="2:4" ht="15">
      <c r="B105" s="39"/>
      <c r="C105" s="8"/>
      <c r="D105" s="23"/>
    </row>
    <row r="106" spans="2:4" ht="15">
      <c r="B106" s="40" t="s">
        <v>20</v>
      </c>
      <c r="C106" s="6">
        <v>3491</v>
      </c>
      <c r="D106" s="62">
        <v>2</v>
      </c>
    </row>
    <row r="107" spans="2:4" ht="15">
      <c r="B107" s="40" t="s">
        <v>21</v>
      </c>
      <c r="C107" s="6">
        <v>3168</v>
      </c>
      <c r="D107" s="62">
        <v>3</v>
      </c>
    </row>
    <row r="108" spans="2:4" ht="15">
      <c r="B108" s="40" t="s">
        <v>22</v>
      </c>
      <c r="C108" s="6">
        <v>4041</v>
      </c>
      <c r="D108" s="62">
        <v>1</v>
      </c>
    </row>
    <row r="109" spans="2:4" ht="15">
      <c r="B109" s="43"/>
      <c r="C109" s="9"/>
      <c r="D109" s="26"/>
    </row>
    <row r="114" ht="15">
      <c r="B114" s="48" t="s">
        <v>79</v>
      </c>
    </row>
    <row r="115" ht="15">
      <c r="B115" s="48" t="s">
        <v>80</v>
      </c>
    </row>
    <row r="116" ht="15">
      <c r="B116" s="48"/>
    </row>
    <row r="118" spans="2:4" ht="15">
      <c r="B118" s="38"/>
      <c r="C118" s="7" t="s">
        <v>133</v>
      </c>
      <c r="D118" s="22" t="s">
        <v>112</v>
      </c>
    </row>
    <row r="119" spans="2:4" ht="15">
      <c r="B119" s="39"/>
      <c r="C119" s="8"/>
      <c r="D119" s="30"/>
    </row>
    <row r="120" spans="2:4" ht="15">
      <c r="B120" s="40" t="s">
        <v>29</v>
      </c>
      <c r="C120" s="6">
        <v>560</v>
      </c>
      <c r="D120" s="59">
        <v>6</v>
      </c>
    </row>
    <row r="121" spans="2:4" ht="15">
      <c r="B121" s="40" t="s">
        <v>121</v>
      </c>
      <c r="C121" s="6">
        <v>630</v>
      </c>
      <c r="D121" s="59">
        <v>5</v>
      </c>
    </row>
    <row r="122" spans="2:9" ht="15">
      <c r="B122" s="40" t="s">
        <v>30</v>
      </c>
      <c r="C122" s="6">
        <v>2388</v>
      </c>
      <c r="D122" s="59">
        <v>2</v>
      </c>
      <c r="G122" s="42"/>
      <c r="H122" s="4"/>
      <c r="I122" s="14"/>
    </row>
    <row r="123" spans="2:9" ht="15">
      <c r="B123" s="40" t="s">
        <v>31</v>
      </c>
      <c r="C123" s="6">
        <v>2920</v>
      </c>
      <c r="D123" s="59">
        <v>1</v>
      </c>
      <c r="G123" s="42"/>
      <c r="H123" s="4"/>
      <c r="I123" s="14"/>
    </row>
    <row r="124" spans="2:9" ht="15">
      <c r="B124" s="40" t="s">
        <v>122</v>
      </c>
      <c r="C124" s="6">
        <v>1526</v>
      </c>
      <c r="D124" s="59">
        <v>4</v>
      </c>
      <c r="G124" s="42"/>
      <c r="H124" s="4"/>
      <c r="I124" s="14"/>
    </row>
    <row r="125" spans="2:9" ht="15">
      <c r="B125" s="40" t="s">
        <v>32</v>
      </c>
      <c r="C125" s="6">
        <v>400</v>
      </c>
      <c r="D125" s="59">
        <v>7</v>
      </c>
      <c r="G125" s="42"/>
      <c r="H125" s="4"/>
      <c r="I125" s="14"/>
    </row>
    <row r="126" spans="2:9" ht="15">
      <c r="B126" s="40" t="s">
        <v>123</v>
      </c>
      <c r="C126" s="6">
        <v>2331</v>
      </c>
      <c r="D126" s="59">
        <v>3</v>
      </c>
      <c r="G126" s="42"/>
      <c r="H126" s="4"/>
      <c r="I126" s="14"/>
    </row>
    <row r="127" spans="2:9" ht="15">
      <c r="B127" s="40" t="s">
        <v>124</v>
      </c>
      <c r="C127" s="6">
        <v>145</v>
      </c>
      <c r="D127" s="59">
        <v>8</v>
      </c>
      <c r="G127" s="42"/>
      <c r="H127" s="4"/>
      <c r="I127" s="14"/>
    </row>
    <row r="128" spans="2:8" ht="15">
      <c r="B128" s="43"/>
      <c r="C128" s="9"/>
      <c r="D128" s="57"/>
      <c r="F128" s="14"/>
      <c r="G128" s="42"/>
      <c r="H128" s="4"/>
    </row>
    <row r="129" spans="6:8" ht="15">
      <c r="F129" s="14"/>
      <c r="G129" s="42"/>
      <c r="H129" s="4"/>
    </row>
    <row r="147" ht="15">
      <c r="B147" s="44" t="s">
        <v>28</v>
      </c>
    </row>
    <row r="148" ht="15">
      <c r="B148" s="44"/>
    </row>
    <row r="150" spans="2:4" ht="15">
      <c r="B150" s="38"/>
      <c r="C150" s="7" t="s">
        <v>0</v>
      </c>
      <c r="D150" s="33" t="s">
        <v>1</v>
      </c>
    </row>
    <row r="151" spans="2:4" ht="15">
      <c r="B151" s="39"/>
      <c r="C151" s="8"/>
      <c r="D151" s="30"/>
    </row>
    <row r="152" spans="2:4" ht="15">
      <c r="B152" s="40" t="s">
        <v>24</v>
      </c>
      <c r="C152" s="6">
        <v>28</v>
      </c>
      <c r="D152" s="36">
        <f aca="true" t="shared" si="1" ref="D152:D158">C152*100/236</f>
        <v>11.864406779661017</v>
      </c>
    </row>
    <row r="153" spans="2:4" ht="15">
      <c r="B153" s="40" t="s">
        <v>25</v>
      </c>
      <c r="C153" s="6">
        <v>18</v>
      </c>
      <c r="D153" s="36">
        <f t="shared" si="1"/>
        <v>7.627118644067797</v>
      </c>
    </row>
    <row r="154" spans="2:4" ht="15">
      <c r="B154" s="40" t="s">
        <v>26</v>
      </c>
      <c r="C154" s="6">
        <v>72</v>
      </c>
      <c r="D154" s="36">
        <f t="shared" si="1"/>
        <v>30.508474576271187</v>
      </c>
    </row>
    <row r="155" spans="2:4" ht="15">
      <c r="B155" s="40" t="s">
        <v>33</v>
      </c>
      <c r="C155" s="6">
        <v>44</v>
      </c>
      <c r="D155" s="36">
        <f t="shared" si="1"/>
        <v>18.64406779661017</v>
      </c>
    </row>
    <row r="156" spans="2:4" ht="15">
      <c r="B156" s="40" t="s">
        <v>23</v>
      </c>
      <c r="C156" s="6">
        <v>54</v>
      </c>
      <c r="D156" s="36">
        <f t="shared" si="1"/>
        <v>22.88135593220339</v>
      </c>
    </row>
    <row r="157" spans="2:4" ht="15">
      <c r="B157" s="40" t="s">
        <v>27</v>
      </c>
      <c r="C157" s="6">
        <v>16</v>
      </c>
      <c r="D157" s="36">
        <f t="shared" si="1"/>
        <v>6.779661016949152</v>
      </c>
    </row>
    <row r="158" spans="2:4" ht="15">
      <c r="B158" s="40" t="s">
        <v>74</v>
      </c>
      <c r="C158" s="6">
        <v>4</v>
      </c>
      <c r="D158" s="36">
        <f t="shared" si="1"/>
        <v>1.694915254237288</v>
      </c>
    </row>
    <row r="159" spans="2:4" ht="15">
      <c r="B159" s="40"/>
      <c r="C159" s="6"/>
      <c r="D159" s="31"/>
    </row>
    <row r="160" spans="2:4" ht="15">
      <c r="B160" s="60" t="s">
        <v>73</v>
      </c>
      <c r="C160" s="19">
        <f>SUM(C152:C159)</f>
        <v>236</v>
      </c>
      <c r="D160" s="37">
        <f>SUM(D152:D159)</f>
        <v>100</v>
      </c>
    </row>
    <row r="164" ht="15">
      <c r="B164" s="44" t="s">
        <v>81</v>
      </c>
    </row>
    <row r="165" ht="15">
      <c r="B165" s="48" t="s">
        <v>82</v>
      </c>
    </row>
    <row r="166" ht="15">
      <c r="B166" s="48"/>
    </row>
    <row r="168" spans="2:4" ht="15">
      <c r="B168" s="38"/>
      <c r="C168" s="7" t="s">
        <v>3</v>
      </c>
      <c r="D168" s="22" t="s">
        <v>1</v>
      </c>
    </row>
    <row r="169" spans="2:4" ht="15">
      <c r="B169" s="39"/>
      <c r="C169" s="8"/>
      <c r="D169" s="30"/>
    </row>
    <row r="170" spans="2:4" ht="15">
      <c r="B170" s="40" t="s">
        <v>117</v>
      </c>
      <c r="C170" s="6">
        <v>44</v>
      </c>
      <c r="D170" s="36">
        <f>C170*100/109</f>
        <v>40.36697247706422</v>
      </c>
    </row>
    <row r="171" spans="2:4" ht="15">
      <c r="B171" s="40">
        <v>2</v>
      </c>
      <c r="C171" s="6">
        <v>11</v>
      </c>
      <c r="D171" s="36">
        <f aca="true" t="shared" si="2" ref="D171:D179">C171*100/109</f>
        <v>10.091743119266056</v>
      </c>
    </row>
    <row r="172" spans="2:4" ht="15">
      <c r="B172" s="40">
        <v>3</v>
      </c>
      <c r="C172" s="6">
        <v>12</v>
      </c>
      <c r="D172" s="36">
        <f t="shared" si="2"/>
        <v>11.009174311926605</v>
      </c>
    </row>
    <row r="173" spans="2:4" ht="15">
      <c r="B173" s="40">
        <v>4</v>
      </c>
      <c r="C173" s="6">
        <v>6</v>
      </c>
      <c r="D173" s="36">
        <f t="shared" si="2"/>
        <v>5.504587155963303</v>
      </c>
    </row>
    <row r="174" spans="2:4" ht="15">
      <c r="B174" s="40">
        <v>5</v>
      </c>
      <c r="C174" s="6">
        <v>11</v>
      </c>
      <c r="D174" s="36">
        <f t="shared" si="2"/>
        <v>10.091743119266056</v>
      </c>
    </row>
    <row r="175" spans="2:4" ht="15">
      <c r="B175" s="40">
        <v>6</v>
      </c>
      <c r="C175" s="6">
        <v>2</v>
      </c>
      <c r="D175" s="36">
        <f t="shared" si="2"/>
        <v>1.834862385321101</v>
      </c>
    </row>
    <row r="176" spans="2:4" ht="15">
      <c r="B176" s="40">
        <v>7</v>
      </c>
      <c r="C176" s="6">
        <v>6</v>
      </c>
      <c r="D176" s="36">
        <f t="shared" si="2"/>
        <v>5.504587155963303</v>
      </c>
    </row>
    <row r="177" spans="2:4" ht="15">
      <c r="B177" s="40">
        <v>8</v>
      </c>
      <c r="C177" s="6">
        <v>4</v>
      </c>
      <c r="D177" s="36">
        <f t="shared" si="2"/>
        <v>3.669724770642202</v>
      </c>
    </row>
    <row r="178" spans="2:4" ht="15">
      <c r="B178" s="40">
        <v>9</v>
      </c>
      <c r="C178" s="6">
        <v>1</v>
      </c>
      <c r="D178" s="36">
        <f t="shared" si="2"/>
        <v>0.9174311926605505</v>
      </c>
    </row>
    <row r="179" spans="2:4" ht="15">
      <c r="B179" s="40" t="s">
        <v>118</v>
      </c>
      <c r="C179" s="6">
        <v>12</v>
      </c>
      <c r="D179" s="36">
        <f t="shared" si="2"/>
        <v>11.009174311926605</v>
      </c>
    </row>
    <row r="180" spans="2:4" ht="15">
      <c r="B180" s="43" t="s">
        <v>2</v>
      </c>
      <c r="C180" s="9"/>
      <c r="D180" s="32"/>
    </row>
    <row r="181" spans="2:4" ht="15">
      <c r="B181" s="60" t="s">
        <v>73</v>
      </c>
      <c r="C181" s="19">
        <f>SUM(C170:C180)</f>
        <v>109</v>
      </c>
      <c r="D181" s="37">
        <f>SUM(D170:D180)</f>
        <v>100</v>
      </c>
    </row>
    <row r="196" ht="15">
      <c r="B196" s="44" t="s">
        <v>83</v>
      </c>
    </row>
    <row r="197" ht="15">
      <c r="B197" s="48" t="s">
        <v>84</v>
      </c>
    </row>
    <row r="198" ht="15">
      <c r="B198" s="48"/>
    </row>
    <row r="200" spans="2:4" ht="15">
      <c r="B200" s="38"/>
      <c r="C200" s="7" t="s">
        <v>3</v>
      </c>
      <c r="D200" s="22" t="s">
        <v>1</v>
      </c>
    </row>
    <row r="201" spans="2:4" ht="15">
      <c r="B201" s="39"/>
      <c r="C201" s="8"/>
      <c r="D201" s="30"/>
    </row>
    <row r="202" spans="2:4" ht="15">
      <c r="B202" s="40" t="s">
        <v>117</v>
      </c>
      <c r="C202" s="6">
        <v>28</v>
      </c>
      <c r="D202" s="31">
        <f>C202*100/99</f>
        <v>28.282828282828284</v>
      </c>
    </row>
    <row r="203" spans="2:4" ht="15">
      <c r="B203" s="40">
        <v>2</v>
      </c>
      <c r="C203" s="6">
        <v>14</v>
      </c>
      <c r="D203" s="31">
        <f aca="true" t="shared" si="3" ref="D203:D211">C203*100/99</f>
        <v>14.141414141414142</v>
      </c>
    </row>
    <row r="204" spans="2:4" ht="15">
      <c r="B204" s="40">
        <v>3</v>
      </c>
      <c r="C204" s="6">
        <v>8</v>
      </c>
      <c r="D204" s="31">
        <f t="shared" si="3"/>
        <v>8.080808080808081</v>
      </c>
    </row>
    <row r="205" spans="2:4" ht="15">
      <c r="B205" s="40">
        <v>4</v>
      </c>
      <c r="C205" s="6">
        <v>5</v>
      </c>
      <c r="D205" s="31">
        <f t="shared" si="3"/>
        <v>5.05050505050505</v>
      </c>
    </row>
    <row r="206" spans="2:4" ht="15">
      <c r="B206" s="40">
        <v>5</v>
      </c>
      <c r="C206" s="6">
        <v>14</v>
      </c>
      <c r="D206" s="31">
        <f t="shared" si="3"/>
        <v>14.141414141414142</v>
      </c>
    </row>
    <row r="207" spans="2:4" ht="15">
      <c r="B207" s="40">
        <v>6</v>
      </c>
      <c r="C207" s="6">
        <v>8</v>
      </c>
      <c r="D207" s="31">
        <f t="shared" si="3"/>
        <v>8.080808080808081</v>
      </c>
    </row>
    <row r="208" spans="2:4" ht="15">
      <c r="B208" s="40">
        <v>7</v>
      </c>
      <c r="C208" s="6">
        <v>10</v>
      </c>
      <c r="D208" s="31">
        <f t="shared" si="3"/>
        <v>10.1010101010101</v>
      </c>
    </row>
    <row r="209" spans="2:4" ht="15">
      <c r="B209" s="40">
        <v>8</v>
      </c>
      <c r="C209" s="6">
        <v>4</v>
      </c>
      <c r="D209" s="31">
        <f t="shared" si="3"/>
        <v>4.040404040404041</v>
      </c>
    </row>
    <row r="210" spans="2:4" ht="15">
      <c r="B210" s="40">
        <v>9</v>
      </c>
      <c r="C210" s="6">
        <v>3</v>
      </c>
      <c r="D210" s="31">
        <f t="shared" si="3"/>
        <v>3.0303030303030303</v>
      </c>
    </row>
    <row r="211" spans="2:4" ht="15">
      <c r="B211" s="40" t="s">
        <v>118</v>
      </c>
      <c r="C211" s="6">
        <v>5</v>
      </c>
      <c r="D211" s="31">
        <f t="shared" si="3"/>
        <v>5.05050505050505</v>
      </c>
    </row>
    <row r="212" spans="2:4" ht="15">
      <c r="B212" s="43" t="s">
        <v>2</v>
      </c>
      <c r="C212" s="9"/>
      <c r="D212" s="32"/>
    </row>
    <row r="213" spans="2:4" ht="15">
      <c r="B213" s="60" t="s">
        <v>73</v>
      </c>
      <c r="C213" s="19">
        <f>SUM(C202:C212)</f>
        <v>99</v>
      </c>
      <c r="D213" s="37">
        <f>SUM(D202:D212)</f>
        <v>100.00000000000001</v>
      </c>
    </row>
    <row r="217" ht="15">
      <c r="B217" s="44" t="s">
        <v>34</v>
      </c>
    </row>
    <row r="220" spans="2:4" ht="15">
      <c r="B220" s="38"/>
      <c r="C220" s="7" t="s">
        <v>3</v>
      </c>
      <c r="D220" s="22" t="s">
        <v>1</v>
      </c>
    </row>
    <row r="221" spans="2:4" ht="15">
      <c r="B221" s="39"/>
      <c r="C221" s="8"/>
      <c r="D221" s="30"/>
    </row>
    <row r="222" spans="2:4" ht="15">
      <c r="B222" s="40" t="s">
        <v>119</v>
      </c>
      <c r="C222" s="6">
        <v>7</v>
      </c>
      <c r="D222" s="31">
        <f>C222*100/109</f>
        <v>6.422018348623853</v>
      </c>
    </row>
    <row r="223" spans="2:4" ht="15">
      <c r="B223" s="40">
        <v>2</v>
      </c>
      <c r="C223" s="6">
        <v>3</v>
      </c>
      <c r="D223" s="31">
        <f aca="true" t="shared" si="4" ref="D223:D231">C223*100/109</f>
        <v>2.7522935779816513</v>
      </c>
    </row>
    <row r="224" spans="2:4" ht="15">
      <c r="B224" s="40">
        <v>3</v>
      </c>
      <c r="C224" s="6">
        <v>14</v>
      </c>
      <c r="D224" s="31">
        <f t="shared" si="4"/>
        <v>12.844036697247706</v>
      </c>
    </row>
    <row r="225" spans="2:4" ht="15">
      <c r="B225" s="40">
        <v>4</v>
      </c>
      <c r="C225" s="6">
        <v>3</v>
      </c>
      <c r="D225" s="31">
        <f t="shared" si="4"/>
        <v>2.7522935779816513</v>
      </c>
    </row>
    <row r="226" spans="2:4" ht="15">
      <c r="B226" s="40">
        <v>5</v>
      </c>
      <c r="C226" s="6">
        <v>16</v>
      </c>
      <c r="D226" s="31">
        <f t="shared" si="4"/>
        <v>14.678899082568808</v>
      </c>
    </row>
    <row r="227" spans="2:4" ht="15">
      <c r="B227" s="40">
        <v>6</v>
      </c>
      <c r="C227" s="6">
        <v>6</v>
      </c>
      <c r="D227" s="31">
        <f t="shared" si="4"/>
        <v>5.504587155963303</v>
      </c>
    </row>
    <row r="228" spans="2:4" ht="15">
      <c r="B228" s="40">
        <v>7</v>
      </c>
      <c r="C228" s="6">
        <v>13</v>
      </c>
      <c r="D228" s="31">
        <f t="shared" si="4"/>
        <v>11.926605504587156</v>
      </c>
    </row>
    <row r="229" spans="2:4" ht="15">
      <c r="B229" s="40">
        <v>8</v>
      </c>
      <c r="C229" s="6">
        <v>13</v>
      </c>
      <c r="D229" s="31">
        <f t="shared" si="4"/>
        <v>11.926605504587156</v>
      </c>
    </row>
    <row r="230" spans="2:4" ht="15">
      <c r="B230" s="40">
        <v>9</v>
      </c>
      <c r="C230" s="6">
        <v>8</v>
      </c>
      <c r="D230" s="31">
        <f t="shared" si="4"/>
        <v>7.339449541284404</v>
      </c>
    </row>
    <row r="231" spans="2:4" ht="15">
      <c r="B231" s="40" t="s">
        <v>120</v>
      </c>
      <c r="C231" s="6">
        <v>26</v>
      </c>
      <c r="D231" s="31">
        <f t="shared" si="4"/>
        <v>23.853211009174313</v>
      </c>
    </row>
    <row r="232" spans="2:4" ht="15">
      <c r="B232" s="43" t="s">
        <v>2</v>
      </c>
      <c r="C232" s="9"/>
      <c r="D232" s="32"/>
    </row>
    <row r="233" spans="2:4" ht="15">
      <c r="B233" s="60" t="s">
        <v>73</v>
      </c>
      <c r="C233" s="19">
        <f>SUM(C222:C232)</f>
        <v>109</v>
      </c>
      <c r="D233" s="37">
        <f>SUM(D222:D232)</f>
        <v>100</v>
      </c>
    </row>
    <row r="237" ht="15">
      <c r="B237" s="44" t="s">
        <v>35</v>
      </c>
    </row>
    <row r="240" ht="15">
      <c r="B240" s="46" t="s">
        <v>102</v>
      </c>
    </row>
    <row r="244" ht="15">
      <c r="B244" s="44" t="s">
        <v>36</v>
      </c>
    </row>
    <row r="247" ht="15">
      <c r="B247" s="46" t="s">
        <v>134</v>
      </c>
    </row>
    <row r="291" ht="15">
      <c r="A291" s="17" t="s">
        <v>37</v>
      </c>
    </row>
    <row r="292" ht="15">
      <c r="A292" s="17"/>
    </row>
    <row r="294" ht="15">
      <c r="B294" s="44" t="s">
        <v>85</v>
      </c>
    </row>
    <row r="295" ht="15">
      <c r="B295" s="44" t="s">
        <v>86</v>
      </c>
    </row>
    <row r="296" ht="15">
      <c r="B296" s="44"/>
    </row>
    <row r="298" spans="1:14" ht="15">
      <c r="A298" s="20"/>
      <c r="B298" s="38"/>
      <c r="C298" s="11"/>
      <c r="D298" s="56"/>
      <c r="E298" s="11"/>
      <c r="F298" s="154" t="s">
        <v>2</v>
      </c>
      <c r="G298" s="118"/>
      <c r="H298" s="14"/>
      <c r="I298" s="14"/>
      <c r="J298" s="14"/>
      <c r="K298" s="14"/>
      <c r="L298" s="14"/>
      <c r="M298" s="14"/>
      <c r="N298" s="14"/>
    </row>
    <row r="299" spans="2:8" ht="15">
      <c r="B299" s="39"/>
      <c r="C299" s="2"/>
      <c r="D299" s="54"/>
      <c r="E299" s="3"/>
      <c r="F299" s="2"/>
      <c r="G299" s="156"/>
      <c r="H299" s="14"/>
    </row>
    <row r="300" spans="2:8" ht="15">
      <c r="B300" s="50" t="s">
        <v>38</v>
      </c>
      <c r="C300" s="14"/>
      <c r="D300" s="29"/>
      <c r="E300" s="16"/>
      <c r="F300" s="4">
        <v>30</v>
      </c>
      <c r="G300" s="157"/>
      <c r="H300" s="14"/>
    </row>
    <row r="301" spans="2:8" ht="15">
      <c r="B301" s="50" t="s">
        <v>39</v>
      </c>
      <c r="C301" s="14"/>
      <c r="D301" s="29"/>
      <c r="E301" s="16"/>
      <c r="F301" s="4">
        <v>53</v>
      </c>
      <c r="G301" s="157"/>
      <c r="H301" s="14"/>
    </row>
    <row r="302" spans="2:8" ht="15">
      <c r="B302" s="50" t="s">
        <v>40</v>
      </c>
      <c r="C302" s="14"/>
      <c r="D302" s="29"/>
      <c r="E302" s="16"/>
      <c r="F302" s="4">
        <v>77</v>
      </c>
      <c r="G302" s="157"/>
      <c r="H302" s="14"/>
    </row>
    <row r="303" spans="2:8" ht="15">
      <c r="B303" s="50" t="s">
        <v>41</v>
      </c>
      <c r="C303" s="14"/>
      <c r="D303" s="29"/>
      <c r="E303" s="16"/>
      <c r="F303" s="4">
        <v>142</v>
      </c>
      <c r="G303" s="157"/>
      <c r="H303" s="14"/>
    </row>
    <row r="304" spans="2:8" ht="15">
      <c r="B304" s="50" t="s">
        <v>42</v>
      </c>
      <c r="C304" s="14"/>
      <c r="D304" s="29"/>
      <c r="E304" s="16"/>
      <c r="F304" s="4">
        <v>113</v>
      </c>
      <c r="G304" s="157"/>
      <c r="H304" s="14"/>
    </row>
    <row r="305" spans="2:8" ht="15">
      <c r="B305" s="50" t="s">
        <v>43</v>
      </c>
      <c r="C305" s="14"/>
      <c r="D305" s="29"/>
      <c r="E305" s="16"/>
      <c r="F305" s="4">
        <v>15</v>
      </c>
      <c r="G305" s="157"/>
      <c r="H305" s="14"/>
    </row>
    <row r="306" spans="2:8" ht="15">
      <c r="B306" s="50" t="s">
        <v>44</v>
      </c>
      <c r="C306" s="14"/>
      <c r="D306" s="29"/>
      <c r="E306" s="16"/>
      <c r="F306" s="4">
        <v>11</v>
      </c>
      <c r="G306" s="157"/>
      <c r="H306" s="14"/>
    </row>
    <row r="307" spans="2:8" ht="15">
      <c r="B307" s="50" t="s">
        <v>45</v>
      </c>
      <c r="C307" s="14"/>
      <c r="D307" s="29"/>
      <c r="E307" s="16"/>
      <c r="F307" s="4">
        <v>60</v>
      </c>
      <c r="G307" s="157"/>
      <c r="H307" s="14"/>
    </row>
    <row r="308" spans="2:8" ht="15">
      <c r="B308" s="50" t="s">
        <v>46</v>
      </c>
      <c r="C308" s="14"/>
      <c r="D308" s="29"/>
      <c r="E308" s="16"/>
      <c r="F308" s="4">
        <v>36</v>
      </c>
      <c r="G308" s="157"/>
      <c r="H308" s="14"/>
    </row>
    <row r="309" spans="2:8" ht="15">
      <c r="B309" s="50" t="s">
        <v>47</v>
      </c>
      <c r="C309" s="14"/>
      <c r="D309" s="29"/>
      <c r="E309" s="16"/>
      <c r="F309" s="4">
        <v>90</v>
      </c>
      <c r="G309" s="157"/>
      <c r="H309" s="14"/>
    </row>
    <row r="310" spans="2:8" ht="15">
      <c r="B310" s="50" t="s">
        <v>48</v>
      </c>
      <c r="C310" s="14"/>
      <c r="D310" s="29"/>
      <c r="E310" s="16"/>
      <c r="F310" s="4">
        <v>75</v>
      </c>
      <c r="G310" s="157"/>
      <c r="H310" s="14"/>
    </row>
    <row r="311" spans="2:8" ht="15">
      <c r="B311" s="50" t="s">
        <v>49</v>
      </c>
      <c r="C311" s="14"/>
      <c r="D311" s="29"/>
      <c r="E311" s="16"/>
      <c r="F311" s="4">
        <v>153</v>
      </c>
      <c r="G311" s="157"/>
      <c r="H311" s="14"/>
    </row>
    <row r="312" spans="2:8" ht="15">
      <c r="B312" s="50" t="s">
        <v>50</v>
      </c>
      <c r="C312" s="14"/>
      <c r="D312" s="29"/>
      <c r="E312" s="16"/>
      <c r="F312" s="4">
        <v>119</v>
      </c>
      <c r="G312" s="157"/>
      <c r="H312" s="14"/>
    </row>
    <row r="313" spans="2:8" ht="15">
      <c r="B313" s="50" t="s">
        <v>51</v>
      </c>
      <c r="C313" s="14"/>
      <c r="D313" s="29"/>
      <c r="E313" s="16"/>
      <c r="F313" s="4">
        <v>84</v>
      </c>
      <c r="G313" s="157"/>
      <c r="H313" s="14"/>
    </row>
    <row r="314" spans="2:8" ht="15">
      <c r="B314" s="50" t="s">
        <v>52</v>
      </c>
      <c r="C314" s="14"/>
      <c r="D314" s="29"/>
      <c r="E314" s="16"/>
      <c r="F314" s="4">
        <v>43</v>
      </c>
      <c r="G314" s="157"/>
      <c r="H314" s="14"/>
    </row>
    <row r="315" spans="2:8" ht="15">
      <c r="B315" s="50" t="s">
        <v>53</v>
      </c>
      <c r="C315" s="14"/>
      <c r="D315" s="29"/>
      <c r="E315" s="16"/>
      <c r="F315" s="4">
        <v>65</v>
      </c>
      <c r="G315" s="157"/>
      <c r="H315" s="14"/>
    </row>
    <row r="316" spans="2:8" ht="15">
      <c r="B316" s="50" t="s">
        <v>54</v>
      </c>
      <c r="C316" s="14"/>
      <c r="D316" s="29"/>
      <c r="E316" s="16"/>
      <c r="F316" s="4">
        <v>15</v>
      </c>
      <c r="G316" s="157"/>
      <c r="H316" s="14"/>
    </row>
    <row r="317" spans="2:8" ht="15">
      <c r="B317" s="50" t="s">
        <v>55</v>
      </c>
      <c r="C317" s="14"/>
      <c r="D317" s="29"/>
      <c r="E317" s="16"/>
      <c r="F317" s="4">
        <v>11</v>
      </c>
      <c r="G317" s="157"/>
      <c r="H317" s="14"/>
    </row>
    <row r="318" spans="2:8" ht="15">
      <c r="B318" s="50" t="s">
        <v>56</v>
      </c>
      <c r="C318" s="14"/>
      <c r="D318" s="29"/>
      <c r="E318" s="16"/>
      <c r="F318" s="4">
        <v>39</v>
      </c>
      <c r="G318" s="157"/>
      <c r="H318" s="14"/>
    </row>
    <row r="319" spans="2:8" ht="15">
      <c r="B319" s="50" t="s">
        <v>57</v>
      </c>
      <c r="C319" s="14"/>
      <c r="D319" s="29"/>
      <c r="E319" s="16"/>
      <c r="F319" s="4">
        <v>3</v>
      </c>
      <c r="G319" s="157"/>
      <c r="H319" s="14"/>
    </row>
    <row r="320" spans="2:8" ht="15">
      <c r="B320" s="50" t="s">
        <v>58</v>
      </c>
      <c r="C320" s="14"/>
      <c r="D320" s="29"/>
      <c r="E320" s="16"/>
      <c r="F320" s="4">
        <v>14</v>
      </c>
      <c r="G320" s="157"/>
      <c r="H320" s="14"/>
    </row>
    <row r="321" spans="2:8" ht="15">
      <c r="B321" s="50" t="s">
        <v>59</v>
      </c>
      <c r="C321" s="14"/>
      <c r="D321" s="29"/>
      <c r="E321" s="16"/>
      <c r="F321" s="4">
        <v>38</v>
      </c>
      <c r="G321" s="157"/>
      <c r="H321" s="14"/>
    </row>
    <row r="322" spans="2:8" ht="15">
      <c r="B322" s="50" t="s">
        <v>60</v>
      </c>
      <c r="C322" s="14"/>
      <c r="D322" s="29"/>
      <c r="E322" s="16"/>
      <c r="F322" s="4">
        <v>61</v>
      </c>
      <c r="G322" s="157"/>
      <c r="H322" s="14"/>
    </row>
    <row r="323" spans="2:8" ht="15">
      <c r="B323" s="50" t="s">
        <v>61</v>
      </c>
      <c r="C323" s="14"/>
      <c r="D323" s="29"/>
      <c r="E323" s="16"/>
      <c r="F323" s="4">
        <v>70</v>
      </c>
      <c r="G323" s="157"/>
      <c r="H323" s="14"/>
    </row>
    <row r="324" spans="2:8" ht="15">
      <c r="B324" s="50" t="s">
        <v>62</v>
      </c>
      <c r="C324" s="14"/>
      <c r="D324" s="29"/>
      <c r="E324" s="16"/>
      <c r="F324" s="4">
        <v>48</v>
      </c>
      <c r="G324" s="157"/>
      <c r="H324" s="14"/>
    </row>
    <row r="325" spans="2:8" ht="15">
      <c r="B325" s="50" t="s">
        <v>63</v>
      </c>
      <c r="C325" s="14"/>
      <c r="D325" s="29"/>
      <c r="E325" s="16"/>
      <c r="F325" s="4">
        <v>58</v>
      </c>
      <c r="G325" s="157"/>
      <c r="H325" s="14"/>
    </row>
    <row r="326" spans="2:8" ht="15">
      <c r="B326" s="50" t="s">
        <v>64</v>
      </c>
      <c r="C326" s="14"/>
      <c r="D326" s="29"/>
      <c r="E326" s="16"/>
      <c r="F326" s="4">
        <v>28</v>
      </c>
      <c r="G326" s="157"/>
      <c r="H326" s="14"/>
    </row>
    <row r="327" spans="2:8" ht="15">
      <c r="B327" s="50" t="s">
        <v>65</v>
      </c>
      <c r="C327" s="14"/>
      <c r="D327" s="29"/>
      <c r="E327" s="16"/>
      <c r="F327" s="4">
        <v>71</v>
      </c>
      <c r="G327" s="157"/>
      <c r="H327" s="14"/>
    </row>
    <row r="328" spans="2:8" ht="15">
      <c r="B328" s="51" t="s">
        <v>66</v>
      </c>
      <c r="C328" s="18"/>
      <c r="D328" s="55"/>
      <c r="E328" s="5"/>
      <c r="F328" s="155">
        <v>86</v>
      </c>
      <c r="G328" s="157"/>
      <c r="H328" s="14"/>
    </row>
    <row r="338" ht="15">
      <c r="B338" s="44" t="s">
        <v>87</v>
      </c>
    </row>
    <row r="339" ht="15">
      <c r="B339" s="44" t="s">
        <v>88</v>
      </c>
    </row>
    <row r="340" ht="15">
      <c r="B340" s="48" t="s">
        <v>89</v>
      </c>
    </row>
    <row r="343" ht="15">
      <c r="B343" s="46" t="s">
        <v>135</v>
      </c>
    </row>
    <row r="347" ht="15">
      <c r="B347" s="44" t="s">
        <v>90</v>
      </c>
    </row>
    <row r="348" ht="15">
      <c r="B348" s="44" t="s">
        <v>91</v>
      </c>
    </row>
    <row r="349" ht="15">
      <c r="B349" s="44"/>
    </row>
    <row r="350" ht="15">
      <c r="B350" s="44"/>
    </row>
    <row r="351" spans="2:4" ht="15">
      <c r="B351" s="38"/>
      <c r="C351" s="7" t="s">
        <v>3</v>
      </c>
      <c r="D351" s="22" t="s">
        <v>1</v>
      </c>
    </row>
    <row r="352" spans="2:4" ht="15">
      <c r="B352" s="39"/>
      <c r="C352" s="8"/>
      <c r="D352" s="30"/>
    </row>
    <row r="353" spans="2:4" ht="15">
      <c r="B353" s="40" t="s">
        <v>70</v>
      </c>
      <c r="C353" s="6">
        <v>16</v>
      </c>
      <c r="D353" s="31">
        <f>C353*100/109</f>
        <v>14.678899082568808</v>
      </c>
    </row>
    <row r="354" spans="2:4" ht="15">
      <c r="B354" s="40" t="s">
        <v>71</v>
      </c>
      <c r="C354" s="6">
        <v>68</v>
      </c>
      <c r="D354" s="31">
        <f>C354*100/109</f>
        <v>62.38532110091743</v>
      </c>
    </row>
    <row r="355" spans="2:4" ht="15">
      <c r="B355" s="40" t="s">
        <v>72</v>
      </c>
      <c r="C355" s="6">
        <v>25</v>
      </c>
      <c r="D355" s="31">
        <f>C355*100/109</f>
        <v>22.93577981651376</v>
      </c>
    </row>
    <row r="356" spans="2:4" ht="15">
      <c r="B356" s="43" t="s">
        <v>2</v>
      </c>
      <c r="C356" s="9"/>
      <c r="D356" s="32"/>
    </row>
    <row r="357" spans="2:4" ht="15">
      <c r="B357" s="60" t="s">
        <v>73</v>
      </c>
      <c r="C357" s="19">
        <f>SUM(C353:C356)</f>
        <v>109</v>
      </c>
      <c r="D357" s="37">
        <f>SUM(D353:D356)</f>
        <v>100</v>
      </c>
    </row>
    <row r="358" spans="2:4" ht="15">
      <c r="B358" s="42"/>
      <c r="C358" s="20"/>
      <c r="D358" s="29"/>
    </row>
    <row r="359" spans="2:4" ht="15">
      <c r="B359" s="42"/>
      <c r="C359" s="20"/>
      <c r="D359" s="29"/>
    </row>
    <row r="361" ht="15">
      <c r="B361" s="44" t="s">
        <v>92</v>
      </c>
    </row>
    <row r="362" ht="15">
      <c r="B362" s="48" t="s">
        <v>93</v>
      </c>
    </row>
    <row r="365" ht="15">
      <c r="B365" s="46" t="s">
        <v>136</v>
      </c>
    </row>
    <row r="369" ht="15">
      <c r="B369" s="44" t="s">
        <v>94</v>
      </c>
    </row>
    <row r="370" ht="15">
      <c r="B370" s="44" t="s">
        <v>103</v>
      </c>
    </row>
    <row r="371" ht="15">
      <c r="B371" s="44" t="s">
        <v>104</v>
      </c>
    </row>
    <row r="372" ht="15">
      <c r="B372" s="44"/>
    </row>
    <row r="373" ht="15">
      <c r="B373" s="44"/>
    </row>
    <row r="374" ht="15">
      <c r="B374" s="46" t="s">
        <v>137</v>
      </c>
    </row>
    <row r="375" ht="15">
      <c r="B375" s="44"/>
    </row>
    <row r="376" ht="15">
      <c r="B376" s="44"/>
    </row>
    <row r="377" ht="15">
      <c r="B377" s="44"/>
    </row>
    <row r="378" ht="15">
      <c r="B378" s="44"/>
    </row>
    <row r="379" ht="15">
      <c r="B379" s="44"/>
    </row>
    <row r="380" ht="15">
      <c r="B380" s="44"/>
    </row>
    <row r="381" ht="15">
      <c r="B381" s="44"/>
    </row>
    <row r="382" ht="15">
      <c r="B382" s="44"/>
    </row>
    <row r="383" ht="15">
      <c r="B383" s="44"/>
    </row>
    <row r="384" ht="15">
      <c r="B384" s="44"/>
    </row>
    <row r="385" ht="15">
      <c r="B385" s="44"/>
    </row>
    <row r="388" ht="15">
      <c r="B388" s="52" t="s">
        <v>105</v>
      </c>
    </row>
    <row r="389" ht="15">
      <c r="B389" s="48" t="s">
        <v>106</v>
      </c>
    </row>
    <row r="390" ht="15">
      <c r="B390" s="48" t="s">
        <v>107</v>
      </c>
    </row>
    <row r="391" ht="15">
      <c r="B391" s="48" t="s">
        <v>108</v>
      </c>
    </row>
    <row r="394" spans="2:4" ht="15">
      <c r="B394" s="38"/>
      <c r="C394" s="7" t="s">
        <v>3</v>
      </c>
      <c r="D394" s="22" t="s">
        <v>1</v>
      </c>
    </row>
    <row r="395" spans="2:4" ht="15">
      <c r="B395" s="39"/>
      <c r="C395" s="8"/>
      <c r="D395" s="30"/>
    </row>
    <row r="396" spans="2:4" ht="15">
      <c r="B396" s="40" t="s">
        <v>67</v>
      </c>
      <c r="C396" s="6">
        <v>0</v>
      </c>
      <c r="D396" s="31">
        <f>C396*100/107</f>
        <v>0</v>
      </c>
    </row>
    <row r="397" spans="2:4" ht="15">
      <c r="B397" s="40" t="s">
        <v>68</v>
      </c>
      <c r="C397" s="6">
        <v>57</v>
      </c>
      <c r="D397" s="31">
        <f>C397*100/107</f>
        <v>53.271028037383175</v>
      </c>
    </row>
    <row r="398" spans="2:4" ht="15">
      <c r="B398" s="40" t="s">
        <v>69</v>
      </c>
      <c r="C398" s="6">
        <v>50</v>
      </c>
      <c r="D398" s="31">
        <f>C398*100/107</f>
        <v>46.728971962616825</v>
      </c>
    </row>
    <row r="399" spans="2:4" ht="15">
      <c r="B399" s="43" t="s">
        <v>2</v>
      </c>
      <c r="C399" s="9"/>
      <c r="D399" s="32"/>
    </row>
    <row r="400" spans="2:4" ht="15">
      <c r="B400" s="60" t="s">
        <v>73</v>
      </c>
      <c r="C400" s="19">
        <f>SUM(C396:C399)</f>
        <v>107</v>
      </c>
      <c r="D400" s="37">
        <f>SUM(D396:D399)</f>
        <v>100</v>
      </c>
    </row>
    <row r="407" ht="15">
      <c r="B407" s="44" t="s">
        <v>95</v>
      </c>
    </row>
    <row r="408" ht="15">
      <c r="B408" s="48" t="s">
        <v>96</v>
      </c>
    </row>
    <row r="409" ht="15">
      <c r="B409" s="48" t="s">
        <v>97</v>
      </c>
    </row>
    <row r="412" ht="15">
      <c r="B412" s="46" t="s">
        <v>138</v>
      </c>
    </row>
    <row r="413" ht="15">
      <c r="B413" s="46"/>
    </row>
    <row r="414" ht="15">
      <c r="B414" s="46"/>
    </row>
    <row r="416" ht="15">
      <c r="B416" s="52" t="s">
        <v>98</v>
      </c>
    </row>
    <row r="417" ht="15">
      <c r="B417" s="48" t="s">
        <v>99</v>
      </c>
    </row>
    <row r="418" ht="15">
      <c r="B418" s="48" t="s">
        <v>100</v>
      </c>
    </row>
    <row r="419" ht="15">
      <c r="B419" s="48" t="s">
        <v>101</v>
      </c>
    </row>
    <row r="420" ht="15">
      <c r="B420" s="48"/>
    </row>
    <row r="422" ht="15">
      <c r="B422" s="46" t="s">
        <v>139</v>
      </c>
    </row>
  </sheetData>
  <sheetProtection/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&amp;CWelford on Avon On-line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D'Albert</dc:creator>
  <cp:keywords/>
  <dc:description/>
  <cp:lastModifiedBy>home</cp:lastModifiedBy>
  <cp:lastPrinted>2013-06-13T14:16:44Z</cp:lastPrinted>
  <dcterms:created xsi:type="dcterms:W3CDTF">2012-09-06T08:13:36Z</dcterms:created>
  <dcterms:modified xsi:type="dcterms:W3CDTF">2013-06-18T12:49:47Z</dcterms:modified>
  <cp:category/>
  <cp:version/>
  <cp:contentType/>
  <cp:contentStatus/>
</cp:coreProperties>
</file>